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herbalife663-my.sharepoint.com/personal/wiank_herbalife_com/Documents/Desktop/My documents/2019/Price increase documents/2023/2023/March 7th Price increase/March 7th Price lists/"/>
    </mc:Choice>
  </mc:AlternateContent>
  <xr:revisionPtr revIDLastSave="251" documentId="8_{0290C5DC-BEB1-4093-8602-9B41C52371C7}" xr6:coauthVersionLast="47" xr6:coauthVersionMax="47" xr10:uidLastSave="{58ACB527-28AA-404A-BD6F-238D19CADE28}"/>
  <workbookProtection workbookAlgorithmName="SHA-512" workbookHashValue="Tk+IMQWSJn3JwYwbxLVY93BkkP2n7wKf0mt6TiIy83YpMF6xhLkoijAW4jgiAwRzR4IzDHdwarXyrlwkA8NgYQ==" workbookSaltValue="WUO9oyi7LVNZnUu0F72mWQ==" workbookSpinCount="100000" lockStructure="1"/>
  <bookViews>
    <workbookView xWindow="-57720" yWindow="-120" windowWidth="29040" windowHeight="15840" tabRatio="604" xr2:uid="{00000000-000D-0000-FFFF-FFFF00000000}"/>
  </bookViews>
  <sheets>
    <sheet name="7 March 2023" sheetId="9" r:id="rId1"/>
    <sheet name="Order Template" sheetId="7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'7 March 2023'!$A$11:$M$108</definedName>
    <definedName name="_xlnm._FilterDatabase" localSheetId="2" hidden="1">Sheet1!$A$4:$J$128</definedName>
    <definedName name="price">'7 March 2023'!$A$14:$M$108</definedName>
    <definedName name="PriceList">'[1]Product - Price List'!#REF!</definedName>
    <definedName name="_xlnm.Print_Area" localSheetId="0">'7 March 2023'!$A$1:$M$108</definedName>
    <definedName name="_xlnm.Print_Area" localSheetId="1">'Order Template'!$A$1:$L$64</definedName>
    <definedName name="Product_Table">'[2]Product Table'!$A$1:$I$57</definedName>
    <definedName name="SKU">Sheet1!$B$3:$H$128</definedName>
    <definedName name="walkincente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9" l="1"/>
  <c r="E43" i="9"/>
  <c r="D43" i="9"/>
  <c r="F41" i="9"/>
  <c r="E41" i="9"/>
  <c r="D41" i="9"/>
  <c r="F39" i="9"/>
  <c r="K39" i="9" s="1"/>
  <c r="E39" i="9"/>
  <c r="D39" i="9"/>
  <c r="F37" i="9"/>
  <c r="E37" i="9"/>
  <c r="M37" i="9" s="1"/>
  <c r="D37" i="9"/>
  <c r="F35" i="9"/>
  <c r="H35" i="9" s="1"/>
  <c r="E35" i="9"/>
  <c r="D35" i="9"/>
  <c r="L39" i="9" l="1"/>
  <c r="H39" i="9"/>
  <c r="I39" i="9" s="1"/>
  <c r="M39" i="9"/>
  <c r="M41" i="9"/>
  <c r="M43" i="9"/>
  <c r="L37" i="9"/>
  <c r="J39" i="9"/>
  <c r="K35" i="9"/>
  <c r="H41" i="9"/>
  <c r="I41" i="9" s="1"/>
  <c r="M35" i="9"/>
  <c r="J41" i="9"/>
  <c r="J35" i="9"/>
  <c r="L35" i="9"/>
  <c r="H37" i="9"/>
  <c r="I37" i="9" s="1"/>
  <c r="K41" i="9"/>
  <c r="L41" i="9"/>
  <c r="I35" i="9"/>
  <c r="J37" i="9"/>
  <c r="K37" i="9"/>
  <c r="H43" i="9"/>
  <c r="I43" i="9" s="1"/>
  <c r="J43" i="9"/>
  <c r="K43" i="9"/>
  <c r="L43" i="9"/>
  <c r="F87" i="9" l="1"/>
  <c r="E87" i="9"/>
  <c r="D87" i="9"/>
  <c r="F80" i="9"/>
  <c r="F77" i="9"/>
  <c r="F76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4" i="9"/>
  <c r="E54" i="9"/>
  <c r="D54" i="9"/>
  <c r="F51" i="9"/>
  <c r="E51" i="9"/>
  <c r="D51" i="9"/>
  <c r="E33" i="9"/>
  <c r="F33" i="9"/>
  <c r="E34" i="9"/>
  <c r="F34" i="9"/>
  <c r="E36" i="9"/>
  <c r="F36" i="9"/>
  <c r="E38" i="9"/>
  <c r="F38" i="9"/>
  <c r="E40" i="9"/>
  <c r="F40" i="9"/>
  <c r="E42" i="9"/>
  <c r="F42" i="9"/>
  <c r="F32" i="9"/>
  <c r="E32" i="9"/>
  <c r="D33" i="9"/>
  <c r="D34" i="9"/>
  <c r="D36" i="9"/>
  <c r="D38" i="9"/>
  <c r="D40" i="9"/>
  <c r="D42" i="9"/>
  <c r="D32" i="9"/>
  <c r="F101" i="9"/>
  <c r="E101" i="9"/>
  <c r="D101" i="9"/>
  <c r="F100" i="9"/>
  <c r="E100" i="9"/>
  <c r="D100" i="9"/>
  <c r="F98" i="9"/>
  <c r="E98" i="9"/>
  <c r="D98" i="9"/>
  <c r="F89" i="9"/>
  <c r="E89" i="9"/>
  <c r="D89" i="9"/>
  <c r="F88" i="9"/>
  <c r="E88" i="9"/>
  <c r="D88" i="9"/>
  <c r="F81" i="9"/>
  <c r="F79" i="9"/>
  <c r="F75" i="9"/>
  <c r="F55" i="9"/>
  <c r="E55" i="9"/>
  <c r="D55" i="9"/>
  <c r="F50" i="9"/>
  <c r="E50" i="9"/>
  <c r="D50" i="9"/>
  <c r="F44" i="9"/>
  <c r="E44" i="9"/>
  <c r="D44" i="9"/>
  <c r="F31" i="9"/>
  <c r="E31" i="9"/>
  <c r="D31" i="9"/>
  <c r="F30" i="9"/>
  <c r="E30" i="9"/>
  <c r="D30" i="9"/>
  <c r="F27" i="9"/>
  <c r="E27" i="9"/>
  <c r="D27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2" i="9"/>
  <c r="E102" i="9"/>
  <c r="D102" i="9"/>
  <c r="F99" i="9"/>
  <c r="E99" i="9"/>
  <c r="D99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H90" i="9" s="1"/>
  <c r="E90" i="9"/>
  <c r="D90" i="9"/>
  <c r="F84" i="9"/>
  <c r="E84" i="9"/>
  <c r="D84" i="9"/>
  <c r="F83" i="9"/>
  <c r="F82" i="9"/>
  <c r="F72" i="9"/>
  <c r="E72" i="9"/>
  <c r="D72" i="9"/>
  <c r="F57" i="9"/>
  <c r="E57" i="9"/>
  <c r="D57" i="9"/>
  <c r="F53" i="9"/>
  <c r="E53" i="9"/>
  <c r="D53" i="9"/>
  <c r="F52" i="9"/>
  <c r="E52" i="9"/>
  <c r="D52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29" i="9"/>
  <c r="E29" i="9"/>
  <c r="D29" i="9"/>
  <c r="F28" i="9"/>
  <c r="E28" i="9"/>
  <c r="D28" i="9"/>
  <c r="F26" i="9"/>
  <c r="E26" i="9"/>
  <c r="D26" i="9"/>
  <c r="F25" i="9"/>
  <c r="E25" i="9"/>
  <c r="D25" i="9"/>
  <c r="F24" i="9"/>
  <c r="H24" i="9" s="1"/>
  <c r="E24" i="9"/>
  <c r="D24" i="9"/>
  <c r="F23" i="9"/>
  <c r="E23" i="9"/>
  <c r="D23" i="9"/>
  <c r="M25" i="9" l="1"/>
  <c r="M26" i="9"/>
  <c r="I24" i="9"/>
  <c r="H25" i="9"/>
  <c r="I25" i="9" s="1"/>
  <c r="K24" i="9"/>
  <c r="J25" i="9"/>
  <c r="J24" i="9"/>
  <c r="H26" i="9"/>
  <c r="I26" i="9" s="1"/>
  <c r="L24" i="9"/>
  <c r="K25" i="9"/>
  <c r="J26" i="9"/>
  <c r="M24" i="9"/>
  <c r="L25" i="9"/>
  <c r="K26" i="9"/>
  <c r="L26" i="9"/>
  <c r="L82" i="9"/>
  <c r="M83" i="9"/>
  <c r="M49" i="9"/>
  <c r="H83" i="9"/>
  <c r="M82" i="9"/>
  <c r="J83" i="9"/>
  <c r="K83" i="9"/>
  <c r="H82" i="9"/>
  <c r="J82" i="9"/>
  <c r="K82" i="9"/>
  <c r="L83" i="9"/>
  <c r="H49" i="9"/>
  <c r="I49" i="9" s="1"/>
  <c r="J49" i="9"/>
  <c r="K49" i="9"/>
  <c r="L49" i="9"/>
  <c r="M31" i="9"/>
  <c r="H31" i="9"/>
  <c r="I31" i="9" s="1"/>
  <c r="J31" i="9"/>
  <c r="K31" i="9"/>
  <c r="L31" i="9"/>
  <c r="J90" i="9"/>
  <c r="K90" i="9"/>
  <c r="L90" i="9"/>
  <c r="M90" i="9"/>
  <c r="H101" i="9"/>
  <c r="M101" i="9" s="1"/>
  <c r="L101" i="9" l="1"/>
  <c r="J101" i="9"/>
  <c r="K101" i="9"/>
  <c r="F13" i="9"/>
  <c r="E13" i="9"/>
  <c r="D13" i="9"/>
  <c r="H94" i="9" l="1"/>
  <c r="M94" i="9" s="1"/>
  <c r="H95" i="9"/>
  <c r="M95" i="9" s="1"/>
  <c r="L13" i="9"/>
  <c r="M13" i="9"/>
  <c r="H13" i="9"/>
  <c r="I13" i="9" s="1"/>
  <c r="K13" i="9"/>
  <c r="J13" i="9"/>
  <c r="J95" i="9" l="1"/>
  <c r="K95" i="9"/>
  <c r="L95" i="9"/>
  <c r="J94" i="9"/>
  <c r="K94" i="9"/>
  <c r="L94" i="9"/>
  <c r="L51" i="7"/>
  <c r="K51" i="7"/>
  <c r="J51" i="7"/>
  <c r="H51" i="7"/>
  <c r="G51" i="7"/>
  <c r="L50" i="7"/>
  <c r="K50" i="7"/>
  <c r="J50" i="7"/>
  <c r="H50" i="7"/>
  <c r="G50" i="7"/>
  <c r="L49" i="7"/>
  <c r="K49" i="7"/>
  <c r="J49" i="7"/>
  <c r="H49" i="7"/>
  <c r="G49" i="7"/>
  <c r="L48" i="7"/>
  <c r="K48" i="7"/>
  <c r="J48" i="7"/>
  <c r="H48" i="7"/>
  <c r="G48" i="7"/>
  <c r="L47" i="7"/>
  <c r="K47" i="7"/>
  <c r="J47" i="7"/>
  <c r="H47" i="7"/>
  <c r="G47" i="7"/>
  <c r="L46" i="7"/>
  <c r="K46" i="7"/>
  <c r="J46" i="7"/>
  <c r="H46" i="7"/>
  <c r="G46" i="7"/>
  <c r="L45" i="7"/>
  <c r="K45" i="7"/>
  <c r="J45" i="7"/>
  <c r="H45" i="7"/>
  <c r="G45" i="7"/>
  <c r="L44" i="7"/>
  <c r="K44" i="7"/>
  <c r="J44" i="7"/>
  <c r="H44" i="7"/>
  <c r="G44" i="7"/>
  <c r="L43" i="7"/>
  <c r="K43" i="7"/>
  <c r="J43" i="7"/>
  <c r="H43" i="7"/>
  <c r="G43" i="7"/>
  <c r="L42" i="7"/>
  <c r="K42" i="7"/>
  <c r="J42" i="7"/>
  <c r="H42" i="7"/>
  <c r="G42" i="7"/>
  <c r="L41" i="7"/>
  <c r="K41" i="7"/>
  <c r="J41" i="7"/>
  <c r="H41" i="7"/>
  <c r="G41" i="7"/>
  <c r="L40" i="7"/>
  <c r="K40" i="7"/>
  <c r="J40" i="7"/>
  <c r="H40" i="7"/>
  <c r="G40" i="7"/>
  <c r="L39" i="7"/>
  <c r="K39" i="7"/>
  <c r="J39" i="7"/>
  <c r="H39" i="7"/>
  <c r="G39" i="7"/>
  <c r="L38" i="7"/>
  <c r="K38" i="7"/>
  <c r="J38" i="7"/>
  <c r="H38" i="7"/>
  <c r="G38" i="7"/>
  <c r="L37" i="7"/>
  <c r="K37" i="7"/>
  <c r="J37" i="7"/>
  <c r="H37" i="7"/>
  <c r="G37" i="7"/>
  <c r="L36" i="7"/>
  <c r="K36" i="7"/>
  <c r="J36" i="7"/>
  <c r="H36" i="7"/>
  <c r="G36" i="7"/>
  <c r="L35" i="7"/>
  <c r="K35" i="7"/>
  <c r="J35" i="7"/>
  <c r="H35" i="7"/>
  <c r="G35" i="7"/>
  <c r="L34" i="7"/>
  <c r="K34" i="7"/>
  <c r="J34" i="7"/>
  <c r="H34" i="7"/>
  <c r="G34" i="7"/>
  <c r="L33" i="7"/>
  <c r="K33" i="7"/>
  <c r="J33" i="7"/>
  <c r="H33" i="7"/>
  <c r="G33" i="7"/>
  <c r="L32" i="7"/>
  <c r="K32" i="7"/>
  <c r="J32" i="7"/>
  <c r="H32" i="7"/>
  <c r="G32" i="7"/>
  <c r="L31" i="7"/>
  <c r="K31" i="7"/>
  <c r="J31" i="7"/>
  <c r="H31" i="7"/>
  <c r="G31" i="7"/>
  <c r="L30" i="7"/>
  <c r="K30" i="7"/>
  <c r="J30" i="7"/>
  <c r="H30" i="7"/>
  <c r="G30" i="7"/>
  <c r="L29" i="7"/>
  <c r="K29" i="7"/>
  <c r="J29" i="7"/>
  <c r="H29" i="7"/>
  <c r="G29" i="7"/>
  <c r="L28" i="7"/>
  <c r="K28" i="7"/>
  <c r="J28" i="7"/>
  <c r="H28" i="7"/>
  <c r="G28" i="7"/>
  <c r="L27" i="7"/>
  <c r="K27" i="7"/>
  <c r="J27" i="7"/>
  <c r="H27" i="7"/>
  <c r="G27" i="7"/>
  <c r="L26" i="7"/>
  <c r="K26" i="7"/>
  <c r="J26" i="7"/>
  <c r="H26" i="7"/>
  <c r="G26" i="7"/>
  <c r="L25" i="7"/>
  <c r="K25" i="7"/>
  <c r="J25" i="7"/>
  <c r="H25" i="7"/>
  <c r="G25" i="7"/>
  <c r="L24" i="7"/>
  <c r="K24" i="7"/>
  <c r="J24" i="7"/>
  <c r="H24" i="7"/>
  <c r="G24" i="7"/>
  <c r="I25" i="7" l="1"/>
  <c r="I33" i="7"/>
  <c r="I41" i="7"/>
  <c r="I49" i="7"/>
  <c r="I31" i="7"/>
  <c r="I39" i="7"/>
  <c r="I47" i="7"/>
  <c r="I24" i="7"/>
  <c r="I32" i="7"/>
  <c r="I40" i="7"/>
  <c r="I48" i="7"/>
  <c r="I43" i="7"/>
  <c r="I51" i="7"/>
  <c r="I26" i="7"/>
  <c r="I34" i="7"/>
  <c r="I42" i="7"/>
  <c r="I50" i="7"/>
  <c r="I28" i="7"/>
  <c r="I36" i="7"/>
  <c r="I44" i="7"/>
  <c r="I30" i="7"/>
  <c r="I38" i="7"/>
  <c r="I46" i="7"/>
  <c r="I27" i="7"/>
  <c r="I35" i="7"/>
  <c r="I29" i="7"/>
  <c r="I37" i="7"/>
  <c r="I45" i="7"/>
  <c r="M53" i="9"/>
  <c r="L53" i="9"/>
  <c r="J53" i="9"/>
  <c r="K53" i="9"/>
  <c r="M52" i="9"/>
  <c r="L52" i="9"/>
  <c r="K52" i="9"/>
  <c r="J52" i="9"/>
  <c r="H53" i="9"/>
  <c r="I53" i="9" s="1"/>
  <c r="H52" i="9"/>
  <c r="I52" i="9" s="1"/>
  <c r="H15" i="9" l="1"/>
  <c r="I15" i="9" s="1"/>
  <c r="K14" i="9"/>
  <c r="M14" i="9" l="1"/>
  <c r="L14" i="9"/>
  <c r="J14" i="9"/>
  <c r="H14" i="9"/>
  <c r="I14" i="9" s="1"/>
  <c r="M51" i="7"/>
  <c r="N50" i="7"/>
  <c r="O50" i="7" s="1"/>
  <c r="N49" i="7"/>
  <c r="O49" i="7" s="1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H13" i="7" l="1"/>
  <c r="M28" i="9" l="1"/>
  <c r="L28" i="9"/>
  <c r="J28" i="9"/>
  <c r="K28" i="9"/>
  <c r="H28" i="9"/>
  <c r="I28" i="9" s="1"/>
  <c r="M71" i="9" l="1"/>
  <c r="L71" i="9"/>
  <c r="K71" i="9"/>
  <c r="J71" i="9"/>
  <c r="M72" i="9"/>
  <c r="L72" i="9"/>
  <c r="K72" i="9"/>
  <c r="J72" i="9"/>
  <c r="H71" i="9"/>
  <c r="I71" i="9" s="1"/>
  <c r="H72" i="9"/>
  <c r="I72" i="9" s="1"/>
  <c r="M66" i="9" l="1"/>
  <c r="L66" i="9"/>
  <c r="J66" i="9"/>
  <c r="K66" i="9"/>
  <c r="M69" i="9"/>
  <c r="L69" i="9"/>
  <c r="K69" i="9"/>
  <c r="J69" i="9"/>
  <c r="M70" i="9"/>
  <c r="L70" i="9"/>
  <c r="J70" i="9"/>
  <c r="K70" i="9"/>
  <c r="M67" i="9"/>
  <c r="L67" i="9"/>
  <c r="K67" i="9"/>
  <c r="J67" i="9"/>
  <c r="M68" i="9"/>
  <c r="L68" i="9"/>
  <c r="J68" i="9"/>
  <c r="K68" i="9"/>
  <c r="H69" i="9"/>
  <c r="I69" i="9" s="1"/>
  <c r="H67" i="9"/>
  <c r="I67" i="9" s="1"/>
  <c r="H70" i="9"/>
  <c r="I70" i="9" s="1"/>
  <c r="H68" i="9"/>
  <c r="I68" i="9" s="1"/>
  <c r="H66" i="9"/>
  <c r="I66" i="9" s="1"/>
  <c r="M62" i="9" l="1"/>
  <c r="L62" i="9"/>
  <c r="J62" i="9"/>
  <c r="K62" i="9"/>
  <c r="M65" i="9"/>
  <c r="L65" i="9"/>
  <c r="K65" i="9"/>
  <c r="J65" i="9"/>
  <c r="M60" i="9"/>
  <c r="L60" i="9"/>
  <c r="J60" i="9"/>
  <c r="K60" i="9"/>
  <c r="M63" i="9"/>
  <c r="L63" i="9"/>
  <c r="K63" i="9"/>
  <c r="J63" i="9"/>
  <c r="M61" i="9"/>
  <c r="L61" i="9"/>
  <c r="K61" i="9"/>
  <c r="J61" i="9"/>
  <c r="M64" i="9"/>
  <c r="L64" i="9"/>
  <c r="J64" i="9"/>
  <c r="K64" i="9"/>
  <c r="H60" i="9"/>
  <c r="I60" i="9" s="1"/>
  <c r="H61" i="9"/>
  <c r="I61" i="9" s="1"/>
  <c r="H64" i="9"/>
  <c r="I64" i="9" s="1"/>
  <c r="H65" i="9"/>
  <c r="I65" i="9" s="1"/>
  <c r="H63" i="9"/>
  <c r="I63" i="9" s="1"/>
  <c r="H62" i="9"/>
  <c r="I62" i="9" s="1"/>
  <c r="M23" i="9" l="1"/>
  <c r="L23" i="9"/>
  <c r="J23" i="9"/>
  <c r="K23" i="9"/>
  <c r="H23" i="9"/>
  <c r="I23" i="9" s="1"/>
  <c r="M48" i="9" l="1"/>
  <c r="L48" i="9"/>
  <c r="K48" i="9"/>
  <c r="J48" i="9"/>
  <c r="J84" i="9"/>
  <c r="L84" i="9"/>
  <c r="K84" i="9"/>
  <c r="M84" i="9"/>
  <c r="H48" i="9"/>
  <c r="I48" i="9" s="1"/>
  <c r="H84" i="9"/>
  <c r="I84" i="9" s="1"/>
  <c r="M46" i="9" l="1"/>
  <c r="L46" i="9"/>
  <c r="K46" i="9"/>
  <c r="J46" i="9"/>
  <c r="H46" i="9"/>
  <c r="I46" i="9" s="1"/>
  <c r="M22" i="9" l="1"/>
  <c r="L22" i="9"/>
  <c r="J22" i="9"/>
  <c r="K22" i="9"/>
  <c r="M47" i="9"/>
  <c r="L47" i="9"/>
  <c r="J47" i="9"/>
  <c r="K47" i="9"/>
  <c r="H22" i="9"/>
  <c r="I22" i="9" s="1"/>
  <c r="H47" i="9"/>
  <c r="I47" i="9" s="1"/>
  <c r="M45" i="9" l="1"/>
  <c r="L45" i="9"/>
  <c r="J45" i="9"/>
  <c r="K45" i="9"/>
  <c r="M20" i="9"/>
  <c r="L20" i="9"/>
  <c r="J20" i="9"/>
  <c r="K20" i="9"/>
  <c r="H45" i="9"/>
  <c r="I45" i="9" s="1"/>
  <c r="H20" i="9"/>
  <c r="I20" i="9" s="1"/>
  <c r="M21" i="9" l="1"/>
  <c r="L21" i="9"/>
  <c r="K21" i="9"/>
  <c r="J21" i="9"/>
  <c r="H21" i="9"/>
  <c r="I21" i="9" s="1"/>
  <c r="M55" i="9" l="1"/>
  <c r="L55" i="9"/>
  <c r="J55" i="9"/>
  <c r="K55" i="9"/>
  <c r="M17" i="9"/>
  <c r="L17" i="9"/>
  <c r="K17" i="9"/>
  <c r="J17" i="9"/>
  <c r="H17" i="9"/>
  <c r="I17" i="9" s="1"/>
  <c r="H55" i="9"/>
  <c r="I55" i="9" s="1"/>
  <c r="M27" i="9" l="1"/>
  <c r="L27" i="9"/>
  <c r="K27" i="9"/>
  <c r="J27" i="9"/>
  <c r="H27" i="9"/>
  <c r="I27" i="9" s="1"/>
  <c r="M50" i="9" l="1"/>
  <c r="L50" i="9"/>
  <c r="K50" i="9"/>
  <c r="J50" i="9"/>
  <c r="H50" i="9"/>
  <c r="I50" i="9" s="1"/>
  <c r="M19" i="9" l="1"/>
  <c r="L19" i="9"/>
  <c r="K19" i="9"/>
  <c r="J19" i="9"/>
  <c r="M18" i="9"/>
  <c r="L18" i="9"/>
  <c r="J18" i="9"/>
  <c r="K18" i="9"/>
  <c r="H19" i="9"/>
  <c r="I19" i="9" s="1"/>
  <c r="H18" i="9"/>
  <c r="I18" i="9" s="1"/>
  <c r="A53" i="7"/>
  <c r="H87" i="9"/>
  <c r="D17" i="7"/>
  <c r="D16" i="7"/>
  <c r="A14" i="7"/>
  <c r="C21" i="7"/>
  <c r="C22" i="7"/>
  <c r="C23" i="7"/>
  <c r="C24" i="7"/>
  <c r="C25" i="7"/>
  <c r="C26" i="7"/>
  <c r="C27" i="7"/>
  <c r="C28" i="7"/>
  <c r="C29" i="7"/>
  <c r="O29" i="7" s="1"/>
  <c r="C30" i="7"/>
  <c r="O30" i="7" s="1"/>
  <c r="C31" i="7"/>
  <c r="C32" i="7"/>
  <c r="O32" i="7" s="1"/>
  <c r="C33" i="7"/>
  <c r="C34" i="7"/>
  <c r="C35" i="7"/>
  <c r="C36" i="7"/>
  <c r="C37" i="7"/>
  <c r="C38" i="7"/>
  <c r="C39" i="7"/>
  <c r="C40" i="7"/>
  <c r="C41" i="7"/>
  <c r="C42" i="7"/>
  <c r="C43" i="7"/>
  <c r="C44" i="7"/>
  <c r="O44" i="7" s="1"/>
  <c r="C45" i="7"/>
  <c r="C46" i="7"/>
  <c r="C47" i="7"/>
  <c r="C48" i="7"/>
  <c r="C49" i="7"/>
  <c r="C50" i="7"/>
  <c r="C20" i="7"/>
  <c r="H15" i="7"/>
  <c r="C51" i="7"/>
  <c r="K9" i="7"/>
  <c r="O31" i="7"/>
  <c r="G21" i="7" l="1"/>
  <c r="L21" i="7"/>
  <c r="K21" i="7"/>
  <c r="O21" i="7" s="1"/>
  <c r="J21" i="7"/>
  <c r="H21" i="7"/>
  <c r="L23" i="7"/>
  <c r="K23" i="7"/>
  <c r="J23" i="7"/>
  <c r="G23" i="7"/>
  <c r="H23" i="7"/>
  <c r="K22" i="7"/>
  <c r="O22" i="7" s="1"/>
  <c r="H22" i="7"/>
  <c r="G22" i="7"/>
  <c r="J22" i="7"/>
  <c r="L22" i="7"/>
  <c r="H75" i="9"/>
  <c r="I75" i="9" s="1"/>
  <c r="J75" i="9"/>
  <c r="K75" i="9"/>
  <c r="M75" i="9"/>
  <c r="L75" i="9"/>
  <c r="J76" i="9"/>
  <c r="J20" i="7"/>
  <c r="K20" i="7"/>
  <c r="O20" i="7" s="1"/>
  <c r="L20" i="7"/>
  <c r="H20" i="7"/>
  <c r="G20" i="7"/>
  <c r="L76" i="9"/>
  <c r="K76" i="9"/>
  <c r="M76" i="9"/>
  <c r="M51" i="9"/>
  <c r="L51" i="9"/>
  <c r="J51" i="9"/>
  <c r="K51" i="9"/>
  <c r="J79" i="9"/>
  <c r="L79" i="9"/>
  <c r="K79" i="9"/>
  <c r="M79" i="9"/>
  <c r="M54" i="9"/>
  <c r="L54" i="9"/>
  <c r="K54" i="9"/>
  <c r="J54" i="9"/>
  <c r="M42" i="9"/>
  <c r="L42" i="9"/>
  <c r="J42" i="9"/>
  <c r="K42" i="9"/>
  <c r="H89" i="9"/>
  <c r="M89" i="9" s="1"/>
  <c r="K77" i="9"/>
  <c r="J77" i="9"/>
  <c r="M77" i="9"/>
  <c r="L77" i="9"/>
  <c r="M34" i="9"/>
  <c r="L34" i="9"/>
  <c r="J34" i="9"/>
  <c r="K34" i="9"/>
  <c r="M40" i="9"/>
  <c r="L40" i="9"/>
  <c r="K40" i="9"/>
  <c r="J40" i="9"/>
  <c r="H91" i="9"/>
  <c r="M91" i="9" s="1"/>
  <c r="M16" i="9"/>
  <c r="L16" i="9"/>
  <c r="J16" i="9"/>
  <c r="K16" i="9"/>
  <c r="M38" i="9"/>
  <c r="L38" i="9"/>
  <c r="J38" i="9"/>
  <c r="K38" i="9"/>
  <c r="K81" i="9"/>
  <c r="J81" i="9"/>
  <c r="M81" i="9"/>
  <c r="L81" i="9"/>
  <c r="M15" i="9"/>
  <c r="L15" i="9"/>
  <c r="K15" i="9"/>
  <c r="J15" i="9"/>
  <c r="M29" i="9"/>
  <c r="L29" i="9"/>
  <c r="K29" i="9"/>
  <c r="J29" i="9"/>
  <c r="M30" i="9"/>
  <c r="L30" i="9"/>
  <c r="K30" i="9"/>
  <c r="J30" i="9"/>
  <c r="M32" i="9"/>
  <c r="L32" i="9"/>
  <c r="J32" i="9"/>
  <c r="K32" i="9"/>
  <c r="M36" i="9"/>
  <c r="L36" i="9"/>
  <c r="K36" i="9"/>
  <c r="J36" i="9"/>
  <c r="M44" i="9"/>
  <c r="L44" i="9"/>
  <c r="K44" i="9"/>
  <c r="J44" i="9"/>
  <c r="M33" i="9"/>
  <c r="L33" i="9"/>
  <c r="K33" i="9"/>
  <c r="J33" i="9"/>
  <c r="O41" i="7"/>
  <c r="O43" i="7"/>
  <c r="O48" i="7"/>
  <c r="O40" i="7"/>
  <c r="O42" i="7"/>
  <c r="O47" i="7"/>
  <c r="O39" i="7"/>
  <c r="O46" i="7"/>
  <c r="O45" i="7"/>
  <c r="O38" i="7"/>
  <c r="O37" i="7"/>
  <c r="O36" i="7"/>
  <c r="O35" i="7"/>
  <c r="O28" i="7"/>
  <c r="O34" i="7"/>
  <c r="O27" i="7"/>
  <c r="O33" i="7"/>
  <c r="H80" i="9"/>
  <c r="H76" i="9"/>
  <c r="H32" i="9"/>
  <c r="I32" i="9" s="1"/>
  <c r="H107" i="9"/>
  <c r="L107" i="9" s="1"/>
  <c r="H34" i="9"/>
  <c r="I34" i="9" s="1"/>
  <c r="H30" i="9"/>
  <c r="I30" i="9" s="1"/>
  <c r="H42" i="9"/>
  <c r="I42" i="9" s="1"/>
  <c r="H93" i="9"/>
  <c r="L93" i="9" s="1"/>
  <c r="H79" i="9"/>
  <c r="H104" i="9"/>
  <c r="J104" i="9" s="1"/>
  <c r="H106" i="9"/>
  <c r="M106" i="9" s="1"/>
  <c r="H54" i="9"/>
  <c r="I54" i="9" s="1"/>
  <c r="H88" i="9"/>
  <c r="J88" i="9" s="1"/>
  <c r="H29" i="9"/>
  <c r="I29" i="9" s="1"/>
  <c r="H40" i="9"/>
  <c r="I40" i="9" s="1"/>
  <c r="H97" i="9"/>
  <c r="M97" i="9" s="1"/>
  <c r="H77" i="9"/>
  <c r="H108" i="9"/>
  <c r="M108" i="9" s="1"/>
  <c r="H57" i="9"/>
  <c r="I57" i="9" s="1"/>
  <c r="H51" i="9"/>
  <c r="I51" i="9" s="1"/>
  <c r="H38" i="9"/>
  <c r="I38" i="9" s="1"/>
  <c r="H16" i="9"/>
  <c r="I16" i="9" s="1"/>
  <c r="H98" i="9"/>
  <c r="L98" i="9" s="1"/>
  <c r="H100" i="9"/>
  <c r="M100" i="9" s="1"/>
  <c r="H36" i="9"/>
  <c r="I36" i="9" s="1"/>
  <c r="H99" i="9"/>
  <c r="K99" i="9" s="1"/>
  <c r="H81" i="9"/>
  <c r="H105" i="9"/>
  <c r="J105" i="9" s="1"/>
  <c r="H92" i="9"/>
  <c r="M92" i="9" s="1"/>
  <c r="H102" i="9"/>
  <c r="M102" i="9" s="1"/>
  <c r="H44" i="9"/>
  <c r="I44" i="9" s="1"/>
  <c r="H96" i="9"/>
  <c r="L96" i="9" s="1"/>
  <c r="H33" i="9"/>
  <c r="I33" i="9" s="1"/>
  <c r="O25" i="7"/>
  <c r="O26" i="7"/>
  <c r="O24" i="7"/>
  <c r="O23" i="7"/>
  <c r="H17" i="7"/>
  <c r="H14" i="7"/>
  <c r="H16" i="7"/>
  <c r="I21" i="7" l="1"/>
  <c r="J52" i="7"/>
  <c r="Q51" i="7" s="1"/>
  <c r="I22" i="7"/>
  <c r="I23" i="7"/>
  <c r="J89" i="9"/>
  <c r="L89" i="9"/>
  <c r="J102" i="9"/>
  <c r="L102" i="9"/>
  <c r="J93" i="9"/>
  <c r="J98" i="9"/>
  <c r="J96" i="9"/>
  <c r="K89" i="9"/>
  <c r="K102" i="9"/>
  <c r="K93" i="9"/>
  <c r="K98" i="9"/>
  <c r="K96" i="9"/>
  <c r="M93" i="9"/>
  <c r="M98" i="9"/>
  <c r="M96" i="9"/>
  <c r="J97" i="9"/>
  <c r="J91" i="9"/>
  <c r="J92" i="9"/>
  <c r="J100" i="9"/>
  <c r="J99" i="9"/>
  <c r="K97" i="9"/>
  <c r="K91" i="9"/>
  <c r="K92" i="9"/>
  <c r="K100" i="9"/>
  <c r="L99" i="9"/>
  <c r="L97" i="9"/>
  <c r="L91" i="9"/>
  <c r="L92" i="9"/>
  <c r="L100" i="9"/>
  <c r="M99" i="9"/>
  <c r="L57" i="9"/>
  <c r="M57" i="9"/>
  <c r="K57" i="9"/>
  <c r="J57" i="9"/>
  <c r="I20" i="7"/>
  <c r="L88" i="9"/>
  <c r="M88" i="9"/>
  <c r="K88" i="9"/>
  <c r="K105" i="9"/>
  <c r="L104" i="9"/>
  <c r="M105" i="9"/>
  <c r="J107" i="9"/>
  <c r="M107" i="9"/>
  <c r="L105" i="9"/>
  <c r="J108" i="9"/>
  <c r="K106" i="9"/>
  <c r="K104" i="9"/>
  <c r="K107" i="9"/>
  <c r="K108" i="9"/>
  <c r="J106" i="9"/>
  <c r="M104" i="9"/>
  <c r="L106" i="9"/>
  <c r="L108" i="9"/>
  <c r="L52" i="7"/>
  <c r="K87" i="9"/>
  <c r="I52" i="7" l="1"/>
  <c r="O51" i="7"/>
  <c r="L53" i="7" s="1"/>
  <c r="L54" i="7" s="1"/>
  <c r="P51" i="7"/>
  <c r="L56" i="7"/>
  <c r="K52" i="7"/>
  <c r="M87" i="9"/>
  <c r="J87" i="9"/>
  <c r="L87" i="9"/>
  <c r="L58" i="7" l="1"/>
  <c r="L59" i="7" s="1"/>
  <c r="L60" i="7" l="1"/>
  <c r="L6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mikela</author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For office use:
Enter Invoice number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<sst xmlns="http://schemas.openxmlformats.org/spreadsheetml/2006/main" count="948" uniqueCount="507">
  <si>
    <t>Product Description</t>
  </si>
  <si>
    <t>Product Name</t>
  </si>
  <si>
    <t>Volume Points</t>
  </si>
  <si>
    <t>Qty</t>
  </si>
  <si>
    <t>discount</t>
  </si>
  <si>
    <t>p</t>
  </si>
  <si>
    <t>L</t>
  </si>
  <si>
    <t>A</t>
  </si>
  <si>
    <t>Earn Base</t>
  </si>
  <si>
    <t xml:space="preserve">Button - Work From Home </t>
  </si>
  <si>
    <t xml:space="preserve"> </t>
  </si>
  <si>
    <t>Product Code</t>
  </si>
  <si>
    <t>P</t>
  </si>
  <si>
    <t>Unit Price</t>
  </si>
  <si>
    <t>Midrand</t>
  </si>
  <si>
    <t>Durban</t>
  </si>
  <si>
    <t>SKU</t>
  </si>
  <si>
    <t>Cape Town</t>
  </si>
  <si>
    <t>Visa</t>
  </si>
  <si>
    <t>American Express</t>
  </si>
  <si>
    <t>Card</t>
  </si>
  <si>
    <t>EFT</t>
  </si>
  <si>
    <t>Straight</t>
  </si>
  <si>
    <t>Budget</t>
  </si>
  <si>
    <t>Shipping/Delivery</t>
  </si>
  <si>
    <t>Distributor Details</t>
  </si>
  <si>
    <t>Herbalife ID #</t>
  </si>
  <si>
    <t>Name</t>
  </si>
  <si>
    <t>Telephone #</t>
  </si>
  <si>
    <t>Order Date</t>
  </si>
  <si>
    <t>Order Month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</si>
  <si>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</si>
  <si>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</si>
  <si>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</si>
  <si>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</si>
  <si>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</si>
  <si>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</si>
  <si>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</si>
  <si>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</si>
  <si>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</si>
  <si>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</si>
  <si>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</si>
  <si>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Ladybrand</t>
  </si>
  <si>
    <t>Payment method</t>
  </si>
  <si>
    <t>Master</t>
  </si>
  <si>
    <t>Diners Club</t>
  </si>
  <si>
    <t>QTY</t>
  </si>
  <si>
    <t>Unit VP's</t>
  </si>
  <si>
    <t>Discount</t>
  </si>
  <si>
    <r>
      <t>COMPANY REGISTRATION NUMBER</t>
    </r>
    <r>
      <rPr>
        <b/>
        <sz val="9"/>
        <rFont val="Arial"/>
        <family val="2"/>
      </rPr>
      <t>: 1995/008160/10</t>
    </r>
  </si>
  <si>
    <r>
      <t>V.A.T. REGISTRATION NUMBER:</t>
    </r>
    <r>
      <rPr>
        <b/>
        <sz val="9"/>
        <rFont val="Arial"/>
        <family val="2"/>
      </rPr>
      <t xml:space="preserve"> 4640151983</t>
    </r>
  </si>
  <si>
    <t>Total</t>
  </si>
  <si>
    <t>Discounted Retail</t>
  </si>
  <si>
    <t>Marketing Fund</t>
  </si>
  <si>
    <t>VAT</t>
  </si>
  <si>
    <t>Amount Due</t>
  </si>
  <si>
    <t>For warehouse use only:</t>
  </si>
  <si>
    <t>Picked by:</t>
  </si>
  <si>
    <t xml:space="preserve">Checked by: </t>
  </si>
  <si>
    <t>DS Name:</t>
  </si>
  <si>
    <t>DS Sign:</t>
  </si>
  <si>
    <t>March</t>
  </si>
  <si>
    <t xml:space="preserve">Order # </t>
  </si>
  <si>
    <t>CC</t>
  </si>
  <si>
    <t>Selling</t>
  </si>
  <si>
    <t xml:space="preserve">Stock </t>
  </si>
  <si>
    <t>Type</t>
  </si>
  <si>
    <t>Volume</t>
  </si>
  <si>
    <t>Retail</t>
  </si>
  <si>
    <t>Earn</t>
  </si>
  <si>
    <t>Description</t>
  </si>
  <si>
    <t>Points</t>
  </si>
  <si>
    <t>Price</t>
  </si>
  <si>
    <t>Base</t>
  </si>
  <si>
    <t>7640EU</t>
  </si>
  <si>
    <t>8389UK</t>
  </si>
  <si>
    <t>WELLNESS COACH BUTTON</t>
  </si>
  <si>
    <t>8501EU</t>
  </si>
  <si>
    <t>BUTTON-LWNAMH-SET OF 10</t>
  </si>
  <si>
    <t>8705EU</t>
  </si>
  <si>
    <t>SUPER SHAKER 24H</t>
  </si>
  <si>
    <t>8711EU</t>
  </si>
  <si>
    <t>Herbalife Zambia Limited</t>
  </si>
  <si>
    <t>Earn Base (Kwachas)</t>
  </si>
  <si>
    <t>Unit Price (Kwachas)</t>
  </si>
  <si>
    <t>SUGGESTED SELLING PRICE (Customer Price in Kwachas)</t>
  </si>
  <si>
    <t>INTERNATIONAL BUSINESS PACKS AND RENEWAL FEES</t>
  </si>
  <si>
    <t>ZM</t>
  </si>
  <si>
    <t>1065SF</t>
  </si>
  <si>
    <t>I041</t>
  </si>
  <si>
    <t>I042</t>
  </si>
  <si>
    <t>I043</t>
  </si>
  <si>
    <t>I044</t>
  </si>
  <si>
    <t>I045</t>
  </si>
  <si>
    <t>HERBALIFE NEON SHAKER GREEN</t>
  </si>
  <si>
    <t>HERBALIFE NEON SHAKER BLUE</t>
  </si>
  <si>
    <t>HERBALIFE NEON SHAKER ORANGE</t>
  </si>
  <si>
    <t>HERBALIFE NEON SHAKER PINK</t>
  </si>
  <si>
    <t>HERBALIFE NEON SHAKER PURPLE</t>
  </si>
  <si>
    <t>PROTEIN DRINK MIX - VANILLA (588G)</t>
  </si>
  <si>
    <t>SPORTS BOTTLE - SMALL  500CC</t>
  </si>
  <si>
    <t>1194SF</t>
  </si>
  <si>
    <t>1195SF</t>
  </si>
  <si>
    <t>0155SF</t>
  </si>
  <si>
    <t>3053SF</t>
  </si>
  <si>
    <t>3054SF</t>
  </si>
  <si>
    <t>3055SF</t>
  </si>
  <si>
    <t>0765EU2</t>
  </si>
  <si>
    <t>0766EU2</t>
  </si>
  <si>
    <t>0767EU2</t>
  </si>
  <si>
    <t>0770EU2</t>
  </si>
  <si>
    <t>0772EU2</t>
  </si>
  <si>
    <t>0773EU2</t>
  </si>
  <si>
    <t>0867EU2</t>
  </si>
  <si>
    <t>2653SFE</t>
  </si>
  <si>
    <t>2669SF</t>
  </si>
  <si>
    <t>2670SF</t>
  </si>
  <si>
    <t>5451ZM1</t>
  </si>
  <si>
    <t>MINI HMP - ENG</t>
  </si>
  <si>
    <t>0909</t>
  </si>
  <si>
    <t>SUPERVISOR PROCESSING FEE</t>
  </si>
  <si>
    <t>MEMBERS PROCESSING FEE</t>
  </si>
  <si>
    <t>LITERATURE</t>
  </si>
  <si>
    <t>5001SF</t>
  </si>
  <si>
    <t>RETAIL ORDER FORM - NATIVE LANGUAGE</t>
  </si>
  <si>
    <t>6240ZM</t>
  </si>
  <si>
    <t>PRODUCT BROCHURE - NATIVE</t>
  </si>
  <si>
    <t>6361SF</t>
  </si>
  <si>
    <t>TODAY - INSERT</t>
  </si>
  <si>
    <t>9472UK</t>
  </si>
  <si>
    <t>WELCOME TO HERBALIFE DVD - NATIVE LANGUAGE</t>
  </si>
  <si>
    <t>HMP TOTE BAG</t>
  </si>
  <si>
    <t>Gold Magnetic Leaf Pin Pack - Set of 5</t>
  </si>
  <si>
    <t>Silver Magnetic Leaf Pin Pack - Set of 5</t>
  </si>
  <si>
    <t>I041EU</t>
  </si>
  <si>
    <t>I042EU</t>
  </si>
  <si>
    <t>I043EU</t>
  </si>
  <si>
    <t>I044EU</t>
  </si>
  <si>
    <t>I045EU</t>
  </si>
  <si>
    <t>PRODUCT</t>
  </si>
  <si>
    <t>1466SF</t>
  </si>
  <si>
    <t>1467SF</t>
  </si>
  <si>
    <t>2600SF</t>
  </si>
  <si>
    <t>Farmers House, Central Park, Shop No 5, Building 2, Cairo Road, Lusaka, Zambia</t>
  </si>
  <si>
    <t>0242SF</t>
  </si>
  <si>
    <t>2554SF</t>
  </si>
  <si>
    <t>217Q</t>
  </si>
  <si>
    <t>UNISEX HLF NUTR VNECK TEE - XS</t>
  </si>
  <si>
    <t>218Q</t>
  </si>
  <si>
    <t>UNISEX HLF NUTR VNECK TEE - S</t>
  </si>
  <si>
    <t>219Q</t>
  </si>
  <si>
    <t>UNISEX HLF NUTR VNECK TEE - M</t>
  </si>
  <si>
    <t>220Q</t>
  </si>
  <si>
    <t>UNISEX HLF NUTR VNECK TEE - L</t>
  </si>
  <si>
    <t>221Q</t>
  </si>
  <si>
    <t>UNISEX HLF NUTR VNECK TEE - XL</t>
  </si>
  <si>
    <t>MISCELLANEOUS ITEMS</t>
  </si>
  <si>
    <t>BROCHURES, BOOKLETS, FLYERS.</t>
  </si>
  <si>
    <t>I086</t>
  </si>
  <si>
    <t>3 DAY TRIAL PACK</t>
  </si>
  <si>
    <t>H145</t>
  </si>
  <si>
    <t>HMP MAP PACK</t>
  </si>
  <si>
    <t>300A</t>
  </si>
  <si>
    <t>2273SF</t>
  </si>
  <si>
    <t>4462SF</t>
  </si>
  <si>
    <t>0006SF</t>
  </si>
  <si>
    <t>1196SF</t>
  </si>
  <si>
    <t>4463SF</t>
  </si>
  <si>
    <t>4464SF</t>
  </si>
  <si>
    <t>4465SF</t>
  </si>
  <si>
    <t>4470SF</t>
  </si>
  <si>
    <t>H153</t>
  </si>
  <si>
    <t>H153SF</t>
  </si>
  <si>
    <t>HMP MAP PACK ONLINE</t>
  </si>
  <si>
    <t>296A</t>
  </si>
  <si>
    <t>HN NEW SCOOP (SET OF 10)</t>
  </si>
  <si>
    <t>I086SF</t>
  </si>
  <si>
    <t>1660SF</t>
  </si>
  <si>
    <t>PRO 20</t>
  </si>
  <si>
    <t>4471SF</t>
  </si>
  <si>
    <t>4467SF</t>
  </si>
  <si>
    <t>013K</t>
  </si>
  <si>
    <t>4466SF</t>
  </si>
  <si>
    <t>012K</t>
  </si>
  <si>
    <t>012KSF</t>
  </si>
  <si>
    <t>HIGH PROTEIN ICED COFFEE HOUSE BLEND</t>
  </si>
  <si>
    <t>048K</t>
  </si>
  <si>
    <t>048KSF</t>
  </si>
  <si>
    <t>4468SF</t>
  </si>
  <si>
    <t>013KSFF</t>
  </si>
  <si>
    <t>052K</t>
  </si>
  <si>
    <t>052KSFF</t>
  </si>
  <si>
    <t>N947</t>
  </si>
  <si>
    <t>N947EU</t>
  </si>
  <si>
    <t>WHITE PAPER BAG SMALL</t>
  </si>
  <si>
    <t>N946</t>
  </si>
  <si>
    <t>N946EU</t>
  </si>
  <si>
    <t>WHITE PAPER BAG MEDIUM</t>
  </si>
  <si>
    <t>871H</t>
  </si>
  <si>
    <t>874H</t>
  </si>
  <si>
    <t>875H</t>
  </si>
  <si>
    <t>5921SF</t>
  </si>
  <si>
    <t>US/ENG NEWSLETTER - EACH</t>
  </si>
  <si>
    <t>8346</t>
  </si>
  <si>
    <t>8347</t>
  </si>
  <si>
    <t>HLN IMPROVED SHAKER CUP (SET OF 5)</t>
  </si>
  <si>
    <t>311A</t>
  </si>
  <si>
    <t>HN FABRIC TAPE MEASURE - METRIC (SET OF 10)</t>
  </si>
  <si>
    <t>107K</t>
  </si>
  <si>
    <t>THE HERBALIFE NUTRITION COOK BOOK</t>
  </si>
  <si>
    <t>011K</t>
  </si>
  <si>
    <t>HIGH PROTEIN ICED COFFEE MOCHA</t>
  </si>
  <si>
    <t>www.myherbalife.com</t>
  </si>
  <si>
    <t>ACTIVE FIBER COMPLEX APPLE</t>
  </si>
  <si>
    <t>HERBAL ALOE CONCENTRATE MANGO PINT</t>
  </si>
  <si>
    <t>H24 CR7 DRIVE ACAI SMALL</t>
  </si>
  <si>
    <t>092K</t>
  </si>
  <si>
    <t>092KSF</t>
  </si>
  <si>
    <t>FORMULA 1 VANILLA LARGE</t>
  </si>
  <si>
    <t>FORMULA 1 CAFE LATTE</t>
  </si>
  <si>
    <t>TRI BLEND PROTEIN SHAKE COFFE CARAMEL</t>
  </si>
  <si>
    <t>FORMULA 1 BAR CHOCOLATE CHIP</t>
  </si>
  <si>
    <t>FORMULA 1 BAR BERRY</t>
  </si>
  <si>
    <t>HERBAL TEA CONCENTRATE</t>
  </si>
  <si>
    <t>HERBAL TEA CONCENTRATE LARGE</t>
  </si>
  <si>
    <t>HERBAL TEA CONCENTRATE LEMON</t>
  </si>
  <si>
    <t>HERBAL TEA CONCENTRATE RASPBERRY</t>
  </si>
  <si>
    <t>HERBAL TEA CONCENTRATE PEACH</t>
  </si>
  <si>
    <t>011KSF</t>
  </si>
  <si>
    <t>HIGH PROTEIN ICED COFFEE CAFE LATTE</t>
  </si>
  <si>
    <t>PROTEIN DRINK MIX VANILLA</t>
  </si>
  <si>
    <t>107KSF</t>
  </si>
  <si>
    <t>COOK BOOK</t>
  </si>
  <si>
    <t>PERSONALIZED PROTEIN POWDER SMALL</t>
  </si>
  <si>
    <t>SOUP TOMATO LARGE</t>
  </si>
  <si>
    <t>309A</t>
  </si>
  <si>
    <t>HLN I LOVE HERBALIFE MAGNETIC BUTTON (SET OF 5)</t>
  </si>
  <si>
    <t>SKIN SOOTHING ALOE CLEANSER</t>
  </si>
  <si>
    <t>SKIN POLISHING CITRUS CLEANSER</t>
  </si>
  <si>
    <t>SKIN ENERGIZING HERBAL TONER</t>
  </si>
  <si>
    <t>SKIN FIRMING EYE GEL</t>
  </si>
  <si>
    <t>SKIN INSTANT REVEAL BERRY SCRUB</t>
  </si>
  <si>
    <t>SKIN PURIFYING MINT CLAY MASK</t>
  </si>
  <si>
    <t>SKIN RESULTS KIT</t>
  </si>
  <si>
    <t xml:space="preserve">New Skin Range </t>
  </si>
  <si>
    <t>0771EU2</t>
  </si>
  <si>
    <t>SKIN HYDRATING EYE CREAM</t>
  </si>
  <si>
    <t>0827EU2</t>
  </si>
  <si>
    <t>SKIN REPLENISHING NIGHT CREAM 50ML</t>
  </si>
  <si>
    <t>0828EU2</t>
  </si>
  <si>
    <t>SKIN PROTECTIVE MOISTURIZER SPF 30 50ML</t>
  </si>
  <si>
    <t>0830EU2</t>
  </si>
  <si>
    <t>SKIN DAILY GLOW MOISTURIZER 50ML</t>
  </si>
  <si>
    <t>SKIN LINE MINIMIZING SERUM 50ML</t>
  </si>
  <si>
    <t>076K</t>
  </si>
  <si>
    <t>076KSF</t>
  </si>
  <si>
    <t>076k</t>
  </si>
  <si>
    <t>HERBAL ALOE CONCENTRATE PINT</t>
  </si>
  <si>
    <t>SKIN BOOSTER</t>
  </si>
  <si>
    <t>H24 CR7 DRIVE ACAI BERRY PACKETS</t>
  </si>
  <si>
    <t>FORMULA 1 STRAWBERRY</t>
  </si>
  <si>
    <t>FORMULA 1 WILD BERRY</t>
  </si>
  <si>
    <t>TRI BLEND SELECT BANANA</t>
  </si>
  <si>
    <t>0829EU2</t>
  </si>
  <si>
    <t>IMMUNE BOOSTER PACKETS</t>
  </si>
  <si>
    <t>173K</t>
  </si>
  <si>
    <t>173KSF</t>
  </si>
  <si>
    <t>MICROBIOTIC MAX PACKETS</t>
  </si>
  <si>
    <t>141K</t>
  </si>
  <si>
    <t>141KSF</t>
  </si>
  <si>
    <t>PROTEIN CHIPS BARBECUE</t>
  </si>
  <si>
    <t>142K</t>
  </si>
  <si>
    <t>142KSF</t>
  </si>
  <si>
    <t>01H8</t>
  </si>
  <si>
    <t>HNF (HNL) UNISEX 25/40 WHITE TSHIRT - XS</t>
  </si>
  <si>
    <t>01H9</t>
  </si>
  <si>
    <t>HNF (HNL) UNISEX 25/40 WHITE TSHIRT - S</t>
  </si>
  <si>
    <t>02H0</t>
  </si>
  <si>
    <t>HNF (HNL) UNISEX 25/40 WHITE TSHIRT - M</t>
  </si>
  <si>
    <t>02H1</t>
  </si>
  <si>
    <t>HNF (HNL)  UNISEX 25/40 WHITE TSHIRT - L</t>
  </si>
  <si>
    <t>02H2</t>
  </si>
  <si>
    <t>HNF (HNL) UNISEX 25/40 WHITE TSHIRT - XL</t>
  </si>
  <si>
    <t>02H3</t>
  </si>
  <si>
    <t>HNF (HNL) UNISEX 25/40 WHITE TSHIRT - 2XL</t>
  </si>
  <si>
    <t>02H4</t>
  </si>
  <si>
    <t>HNF (HNL) UNISEX 25/40 BLACK TSHIRT - XS</t>
  </si>
  <si>
    <t>02H5</t>
  </si>
  <si>
    <t>HNF (HNL) UNISEX 25/40 BLACK TSHIRT - S</t>
  </si>
  <si>
    <t>02H6</t>
  </si>
  <si>
    <t>HNF (HNL) UNISEX 25/40 BLACK TSHIRT - M</t>
  </si>
  <si>
    <t>02H7</t>
  </si>
  <si>
    <t>HNF (HNL) UNISEX 25/40 BLACK TSHIRT - L</t>
  </si>
  <si>
    <t>02H8</t>
  </si>
  <si>
    <t>HNF (HNL)  UNISEX 25/40 BLACK TSHIRT - XL</t>
  </si>
  <si>
    <t>02H9</t>
  </si>
  <si>
    <t>HNF (HNL) UNISEX 25/40 BLACK TSHIRT - 2XL</t>
  </si>
  <si>
    <t>5588ZM1</t>
  </si>
  <si>
    <t>HMP ONLINE</t>
  </si>
  <si>
    <t>100M</t>
  </si>
  <si>
    <t>HN SHAKER ECO VERSION</t>
  </si>
  <si>
    <t>101M</t>
  </si>
  <si>
    <t>HN SHAKER ECO VERSION SET</t>
  </si>
  <si>
    <t>113M</t>
  </si>
  <si>
    <t>HN TAPE MEASURE</t>
  </si>
  <si>
    <t>Discount Amount</t>
  </si>
  <si>
    <t>Net before VAT</t>
  </si>
  <si>
    <t>Ship &amp; Handling</t>
  </si>
  <si>
    <r>
      <rPr>
        <b/>
        <u/>
        <sz val="12"/>
        <rFont val="Arial"/>
        <family val="2"/>
      </rPr>
      <t>Postal Address</t>
    </r>
    <r>
      <rPr>
        <b/>
        <sz val="12"/>
        <rFont val="Arial"/>
        <family val="2"/>
      </rPr>
      <t>: Private Bag X86, Halfway House. 1685. South Africa</t>
    </r>
  </si>
  <si>
    <t>Walk in/Pick Up</t>
  </si>
  <si>
    <t>S202</t>
  </si>
  <si>
    <t>Today Magazine (1 Free copy)</t>
  </si>
  <si>
    <t>HERBALIFE APPAREL</t>
  </si>
  <si>
    <t>PROMOTE</t>
  </si>
  <si>
    <t>OUTER NUTRITION</t>
  </si>
  <si>
    <t>INNER NUTRITION</t>
  </si>
  <si>
    <t>Marketing fund included in price for all markets</t>
  </si>
  <si>
    <t>Suggested Selling Price</t>
  </si>
  <si>
    <t>*Illustrative wholesale profit</t>
  </si>
  <si>
    <t>172K</t>
  </si>
  <si>
    <t>172KSF</t>
  </si>
  <si>
    <t>Phone Orders: +27 11 554-1000</t>
  </si>
  <si>
    <t>AOP</t>
  </si>
  <si>
    <t>HMP</t>
  </si>
  <si>
    <t>FORMULA 1 SAVOURY</t>
  </si>
  <si>
    <t>FORMULA 1 BANANA CREAM</t>
  </si>
  <si>
    <t>FORMULA 1 COOKIE CRUNCH</t>
  </si>
  <si>
    <t>FORMULA 1 MINT AND CHOCOLATE</t>
  </si>
  <si>
    <t>FORMULA 1 SMOOTH CHOCOLATE</t>
  </si>
  <si>
    <t>FORMULA 1 SPICED APPLE</t>
  </si>
  <si>
    <t>FORMULA 1 VANILLA CREAM</t>
  </si>
  <si>
    <t>4472SF</t>
  </si>
  <si>
    <t>MEAL REPLACEMENT BAR CHOCOLATE</t>
  </si>
  <si>
    <t>PROTEIN DRINK MIX VEGAN</t>
  </si>
  <si>
    <t>247A</t>
  </si>
  <si>
    <t>NEW SCOOP (SINGLE)</t>
  </si>
  <si>
    <t>H145SF1</t>
  </si>
  <si>
    <t>872H</t>
  </si>
  <si>
    <t>HNF (HNL) UNISEX HLF NUTR T-SHIRT - S</t>
  </si>
  <si>
    <t>873H</t>
  </si>
  <si>
    <t>HNF (HNL) UNISEX HLF NUTR T-SHIRT - M</t>
  </si>
  <si>
    <t>HNF (HNL) UNISEX HLF NUTR T-SHIRT - XS</t>
  </si>
  <si>
    <t>HNF (HNL) UNISEX HLF NUTR T-SHIRT - XL</t>
  </si>
  <si>
    <t>HNF (HNL) UNISEX HLF NUTR T-SHIRT - L</t>
  </si>
  <si>
    <t xml:space="preserve">Mon. - Fri. 8:00am - 5:00pm </t>
  </si>
  <si>
    <t>Thurs - 9:00am - 5:00pm</t>
  </si>
  <si>
    <t>Sat. - 8:00am - 12:00pm</t>
  </si>
  <si>
    <t>*Orders for HMP kits only, does not attract the stated delivery charge</t>
  </si>
  <si>
    <t>COLLECTION AND DELIVERY CHARGES</t>
  </si>
  <si>
    <t>*Orders for HMP kits only, does not attract the stated delivery or walk in charge</t>
  </si>
  <si>
    <t>ZAMBIA DISTRIBUTOR PRICE LIST</t>
  </si>
  <si>
    <t>224K</t>
  </si>
  <si>
    <t>224KSF</t>
  </si>
  <si>
    <t>233K</t>
  </si>
  <si>
    <t>233KSF</t>
  </si>
  <si>
    <t>SMALL PAPER BAGS (SET OF 50)</t>
  </si>
  <si>
    <t>MEDIUM PAPER BAGS (SET OF 50)</t>
  </si>
  <si>
    <t>228K</t>
  </si>
  <si>
    <t>228KSF</t>
  </si>
  <si>
    <t>FORMULA 1 COOKIE CRUNCH PACKETS</t>
  </si>
  <si>
    <t>229K</t>
  </si>
  <si>
    <t>229KSF</t>
  </si>
  <si>
    <t>FORMULA 1 CHOCOLATE PACKETS</t>
  </si>
  <si>
    <t>244K</t>
  </si>
  <si>
    <t>244KSF</t>
  </si>
  <si>
    <t>254K</t>
  </si>
  <si>
    <t>254KSF</t>
  </si>
  <si>
    <t>Effective Pricing Date 7 March 2023</t>
  </si>
  <si>
    <t>1065</t>
  </si>
  <si>
    <t>1196</t>
  </si>
  <si>
    <t>HERBAL ALOE CONCENTRATE MAX PINT</t>
  </si>
  <si>
    <t>0006</t>
  </si>
  <si>
    <t>1467</t>
  </si>
  <si>
    <t>1466</t>
  </si>
  <si>
    <t>4462</t>
  </si>
  <si>
    <t>4465</t>
  </si>
  <si>
    <t>FORMULA 1 CHOCOLATE ORANGE</t>
  </si>
  <si>
    <t>4467</t>
  </si>
  <si>
    <t>FORMULA 1 LIMITED EDITION 2022</t>
  </si>
  <si>
    <t>4471</t>
  </si>
  <si>
    <t>4468</t>
  </si>
  <si>
    <t>4464</t>
  </si>
  <si>
    <t>4463</t>
  </si>
  <si>
    <t>4466</t>
  </si>
  <si>
    <t>4470</t>
  </si>
  <si>
    <t>FORMULA 1 PEACH LYCHEE</t>
  </si>
  <si>
    <t>1660</t>
  </si>
  <si>
    <t>FORMULA 1 INSTANT SELECT VANILLA</t>
  </si>
  <si>
    <t>1508</t>
  </si>
  <si>
    <t>FORMULA 1 VANILLA 1 PACKET</t>
  </si>
  <si>
    <t>2670</t>
  </si>
  <si>
    <t>2669</t>
  </si>
  <si>
    <t>4472</t>
  </si>
  <si>
    <t>178K</t>
  </si>
  <si>
    <t>178KSF</t>
  </si>
  <si>
    <t>0105</t>
  </si>
  <si>
    <t>179K</t>
  </si>
  <si>
    <t>179KSF</t>
  </si>
  <si>
    <t>0106</t>
  </si>
  <si>
    <t>0255</t>
  </si>
  <si>
    <t>180K</t>
  </si>
  <si>
    <t>180KSF</t>
  </si>
  <si>
    <t>0257</t>
  </si>
  <si>
    <t>181K</t>
  </si>
  <si>
    <t>181KSF</t>
  </si>
  <si>
    <t>0256</t>
  </si>
  <si>
    <t>182K</t>
  </si>
  <si>
    <t>182KSF</t>
  </si>
  <si>
    <t>2600</t>
  </si>
  <si>
    <t>2273</t>
  </si>
  <si>
    <t>PROTEIN CHIPS SOUR CREAM AND ONION</t>
  </si>
  <si>
    <t>0242</t>
  </si>
  <si>
    <t>0155</t>
  </si>
  <si>
    <t>0766</t>
  </si>
  <si>
    <t>0765</t>
  </si>
  <si>
    <t>0771</t>
  </si>
  <si>
    <t>0770</t>
  </si>
  <si>
    <t>0827</t>
  </si>
  <si>
    <t>0773</t>
  </si>
  <si>
    <t>0830</t>
  </si>
  <si>
    <t>0772</t>
  </si>
  <si>
    <t>0829</t>
  </si>
  <si>
    <t>0828</t>
  </si>
  <si>
    <t>0767</t>
  </si>
  <si>
    <t>0867</t>
  </si>
  <si>
    <t>7640</t>
  </si>
  <si>
    <t>8501</t>
  </si>
  <si>
    <t>8389</t>
  </si>
  <si>
    <t>8705</t>
  </si>
  <si>
    <t>??</t>
  </si>
  <si>
    <t>8711</t>
  </si>
  <si>
    <t>5588</t>
  </si>
  <si>
    <t>5451</t>
  </si>
  <si>
    <t>6240</t>
  </si>
  <si>
    <t>5921</t>
  </si>
  <si>
    <t>5001</t>
  </si>
  <si>
    <t>6361</t>
  </si>
  <si>
    <t>9472</t>
  </si>
  <si>
    <t>s202</t>
  </si>
  <si>
    <t>All Pick up orders will attract a ZMW85 collection fee</t>
  </si>
  <si>
    <t>Home delivery orders larger than 100VP no extra deliver charge</t>
  </si>
  <si>
    <t>Home delivery  orders less than 100VP attrack a ZMW85 delivery charge</t>
  </si>
  <si>
    <t>PROTEIN DRINK MIX VEGAN VANILLA</t>
  </si>
  <si>
    <t>FORMULA 1 MINT CHOCOLATE</t>
  </si>
  <si>
    <t>FORMULA 1- SUMMER BERRIES</t>
  </si>
  <si>
    <t>FORMULA 1 STRAWBERRY DELIGHT</t>
  </si>
  <si>
    <t>FORMULA 1 CAFÉ LATTE</t>
  </si>
  <si>
    <t>FORMULA 1 VANILLA CRÈME</t>
  </si>
  <si>
    <t>FORMULA 1 COOKIE CRUNCH SACHETS (***NEW***)</t>
  </si>
  <si>
    <t>FORMULA 1 CHOCOLATE SACHETS ( ***NEW***)</t>
  </si>
  <si>
    <t>FORMULA 1 LIMITED EDITION CHOCOLATE ORANGE (***NEW***)</t>
  </si>
  <si>
    <t>BIO AXIS</t>
  </si>
  <si>
    <t>FORMULA 1 VANILLA CRÈME  780G</t>
  </si>
  <si>
    <t>F1 EXPRESS BAR - RED BERRIES AND YOGHURT (7 BARS PER PACK)</t>
  </si>
  <si>
    <t>F1 EXPRESS BAR - DARK CHOCOLATE (7 BARS PER PACK)</t>
  </si>
  <si>
    <t>PERSONALIZED PROTEIN POWDER F3</t>
  </si>
  <si>
    <t>MULTIFIBRE DRINK - NO ADDED SUGAR</t>
  </si>
  <si>
    <t>INSTANT HERBAL BEVERAGE ORIGINAL 100 GRAMS</t>
  </si>
  <si>
    <t>INSTANT HERBAL BEVERAGE ORIGINAL 102 GRAMS (NEW)</t>
  </si>
  <si>
    <t>INSTANT HERBAL BEVERAGE ORIGINAL 50 GRAMS</t>
  </si>
  <si>
    <t>INSTANT HERBAL BEVERAGE ORIGINAL 51 GRAMS (NEW)</t>
  </si>
  <si>
    <t>INSTANT HERBAL BEVERAGE LEMON 51 GRAMS (NEW)</t>
  </si>
  <si>
    <t>INSTANT HERBAL BEVERAGE RASPBERRY 50 GRAMS</t>
  </si>
  <si>
    <t>INSTANT HERBAL BEVERAGE RASPBERRY 51 GRAMS (NEW)</t>
  </si>
  <si>
    <t>INSTANT HERBAL BEVERAGE PEACH 50 GRAMS</t>
  </si>
  <si>
    <t>INSTANT HERBAL BEVERAGE PEACH 51 GRAMS (NEW)</t>
  </si>
  <si>
    <t>TRI-BLEND SELECT PROTEIN SHAKE BANANA</t>
  </si>
  <si>
    <t>TRI-BLEND PROTEIN SHAKE COFFEE CARAMEL</t>
  </si>
  <si>
    <t>PRO CORE SUCRALOSE FREE</t>
  </si>
  <si>
    <t>ALOEMAX</t>
  </si>
  <si>
    <t>GOURMET TOMATO SOUP</t>
  </si>
  <si>
    <t>PROTEIN CHIPS BARBECUE (10 PACKETS PER BOX)</t>
  </si>
  <si>
    <t>PROTEIN CHIPS SOUR CREAM AND ONION (10 PACKETS PER BOX)</t>
  </si>
  <si>
    <t>ALOE DRINK - CONCENTRATE, 473ML</t>
  </si>
  <si>
    <t>HERBAL ALOE CONCENTRATE MANGO</t>
  </si>
  <si>
    <t>SOOTHING ALOE CLEANSER</t>
  </si>
  <si>
    <t>POLISHING CITRUS CLEANSER</t>
  </si>
  <si>
    <t>ENERGIZING HERBAL TONER</t>
  </si>
  <si>
    <t>FIRMING EYE GEL</t>
  </si>
  <si>
    <t>INSTANT REVEAL BERRY SCRUB</t>
  </si>
  <si>
    <t>PURIFYING MINT CLAY MASK</t>
  </si>
  <si>
    <t>7 DAY RESULTS KIT (DISCONTINUED)</t>
  </si>
  <si>
    <t>HYDRATING EYE CREAM</t>
  </si>
  <si>
    <t>SKIN 50ML REPLENISHING NIGHT CREAM</t>
  </si>
  <si>
    <t>SKIN 50ML PROTECTIVE MOISTURIZER SPF30</t>
  </si>
  <si>
    <t>SKIN 50ML DAILY GLOW MOISTURIZER</t>
  </si>
  <si>
    <t>SKIN 50ML LINE MINIMIZING SERUM</t>
  </si>
  <si>
    <t>COLLAGEN COMPLEX</t>
  </si>
  <si>
    <t>SUPERVISOR'S RENEWAL FEE</t>
  </si>
  <si>
    <t xml:space="preserve">DISTRIBUTOR'S RENEWAL FEE </t>
  </si>
  <si>
    <t>PRODUCT BROCHURE (10 UNITS)</t>
  </si>
  <si>
    <t>TODAY MAGAZINE (1 FREE COPY)</t>
  </si>
  <si>
    <t>TODAY MAGAZINE &amp; INSERT</t>
  </si>
  <si>
    <t>24H SUPER-SHAKER</t>
  </si>
  <si>
    <t>SPORTS BOTTLE - SMALL 500CC</t>
  </si>
  <si>
    <t>HERBALIFE NUTRITION SCOOP</t>
  </si>
  <si>
    <t>NEON SHAKER GREEN</t>
  </si>
  <si>
    <t>NEON SHAKER BLUE</t>
  </si>
  <si>
    <t>NEON SHAKER ORANGE</t>
  </si>
  <si>
    <t>NEON SHAKER PINK</t>
  </si>
  <si>
    <t>NEON SHAKER PURPLE</t>
  </si>
  <si>
    <t>HERBALIFE NUTRITION SHAKER ECO VERSION</t>
  </si>
  <si>
    <t>HERBALIFE NUTRITION SHAKER ECO VERSION (SET OF 5)</t>
  </si>
  <si>
    <t>WELLNESS COACH BUTTONS (SET OF 10)</t>
  </si>
  <si>
    <t>BUTTON - LOSE WEIGHT NOW, ASK ME HOW (SET OF 10)</t>
  </si>
  <si>
    <t xml:space="preserve">IBP-BRANDED TOTE BAG </t>
  </si>
  <si>
    <t>HERBALIFE NUTRITION TAPE MEASURE - 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</si>
</sst>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5">
    <numFmt numFmtId="41" formatCode="_-* #,##0_-;\-* #,##0_-;_-* &quot;-&quot;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$&quot;#,##0_);\(&quot;$&quot;#,##0\)"/>
    <numFmt numFmtId="167" formatCode="&quot;$&quot;#,##0_);[Red]\(&quot;$&quot;#,##0\)"/>
    <numFmt numFmtId="168" formatCode="&quot;$&quot;#,##0.00_);\(&quot;$&quot;#,##0.00\)"/>
    <numFmt numFmtId="169" formatCode="&quot;$&quot;#,##0.00_);[Red]\(&quot;$&quot;#,##0.00\)"/>
    <numFmt numFmtId="170" formatCode="_(&quot;$&quot;* #,##0_);_(&quot;$&quot;* \(#,##0\);_(&quot;$&quot;* &quot;-&quot;_);_(@_)"/>
    <numFmt numFmtId="171" formatCode="_(* #,##0_);_(* \(#,##0\);_(* &quot;-&quot;_);_(@_)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0000"/>
    <numFmt numFmtId="175" formatCode="\(0\)"/>
    <numFmt numFmtId="176" formatCode="0.0%"/>
    <numFmt numFmtId="177" formatCode="[$-F800]dddd\,\ mmmm\ dd\,\ yyyy"/>
    <numFmt numFmtId="178" formatCode="_(* #,##0_);_(* \(#,##0\);_(* &quot;-&quot;??_);_(@_)"/>
    <numFmt numFmtId="179" formatCode="&quot;$&quot;#,##0.00"/>
    <numFmt numFmtId="180" formatCode="m/d/yy"/>
    <numFmt numFmtId="181" formatCode="0.0"/>
    <numFmt numFmtId="182" formatCode="_(&quot;R$ &quot;* #,##0_);_(&quot;R$ &quot;* \(#,##0\);_(&quot;R$ &quot;* &quot;-&quot;_);_(@_)"/>
    <numFmt numFmtId="183" formatCode="_(&quot;R$ &quot;* #,##0.00_);_(&quot;R$ &quot;* \(#,##0.00\);_(&quot;R$ &quot;* &quot;-&quot;??_);_(@_)"/>
    <numFmt numFmtId="184" formatCode="[$€]#,##0.00;[Red][$€]\-#,##0.00"/>
    <numFmt numFmtId="185" formatCode="#,"/>
    <numFmt numFmtId="186" formatCode="&quot;£&quot;#,##0;\-&quot;£&quot;#,##0"/>
    <numFmt numFmtId="187" formatCode="_-&quot;£&quot;* #,##0.00_-;\-&quot;£&quot;* #,##0.00_-;_-&quot;£&quot;* &quot;-&quot;??_-;_-@_-"/>
    <numFmt numFmtId="188" formatCode="#,##0.00;\(#,##0.00\)"/>
    <numFmt numFmtId="189" formatCode="&quot;$&quot;#,##0"/>
    <numFmt numFmtId="190" formatCode="_-* #,##0.0_-;\-* #,##0.0_-;_-* &quot;-&quot;??_-;_-@_-"/>
    <numFmt numFmtId="191" formatCode="0.0000000"/>
    <numFmt numFmtId="192" formatCode="_([$€]* #,##0.00_);_([$€]* \(#,##0.00\);_([$€]* &quot;-&quot;??_);_(@_)"/>
    <numFmt numFmtId="193" formatCode="_-* #,##0\ _z_l_-;\-* #,##0\ _z_l_-;_-* &quot;-&quot;\ _z_l_-;_-@_-"/>
    <numFmt numFmtId="194" formatCode="_-* #,##0.00\ _z_l_-;\-* #,##0.00\ _z_l_-;_-* &quot;-&quot;??\ _z_l_-;_-@_-"/>
    <numFmt numFmtId="195" formatCode="_-* #,##0.00&quot;р.&quot;_-;\-* #,##0.00&quot;р.&quot;_-;_-* &quot;-&quot;??&quot;р.&quot;_-;_-@_-"/>
    <numFmt numFmtId="196" formatCode="_-* #,##0\ &quot;DM&quot;_-;\-* #,##0\ &quot;DM&quot;_-;_-* &quot;-&quot;\ &quot;DM&quot;_-;_-@_-"/>
    <numFmt numFmtId="197" formatCode="#,##0.0"/>
    <numFmt numFmtId="198" formatCode="#,##0;\(#,##0\)"/>
    <numFmt numFmtId="199" formatCode="#,##0.0\ ;\(#,##0.0\)"/>
    <numFmt numFmtId="200" formatCode="_(* #,##0\ ___);_(* \(#,##0\ __\);_(* &quot;-&quot;??_);_(@_)"/>
    <numFmt numFmtId="201" formatCode="0.0%;\(0.0%\)"/>
    <numFmt numFmtId="202" formatCode="0&quot; &quot;"/>
    <numFmt numFmtId="203" formatCode="&quot;$&quot;#,##0.0;\(&quot;$&quot;#,##0.0\);&quot;$&quot;#,##0.0"/>
    <numFmt numFmtId="204" formatCode="_(* &quot;$&quot;\ #,##0\ \ ;_(* &quot;$&quot;\ \(#,##0\)\ ;_(* &quot;-&quot;\ \ ;_(@\ "/>
    <numFmt numFmtId="205" formatCode="0.0_)\%;\(0.0\)\%;0.0_)\%;@_)_%"/>
    <numFmt numFmtId="206" formatCode="#,##0.0_)_%;\(#,##0.0\)_%;0.0_)_%;@_)_%"/>
    <numFmt numFmtId="207" formatCode="_(* #,##0\ \ ;_(* \(#,##0\)\ \ ;_(* &quot;-&quot;\ \ ;_(* @_)"/>
    <numFmt numFmtId="208" formatCode="#,##0.0_);\(#,##0.0\);#,##0.0_);@_)"/>
    <numFmt numFmtId="209" formatCode="#,##0.0_);\(#,##0.0\)"/>
    <numFmt numFmtId="210" formatCode="&quot;$&quot;_(#,##0.00_);&quot;$&quot;\(#,##0.00\);&quot;$&quot;_(0.00_);@_)"/>
    <numFmt numFmtId="211" formatCode="&quot;$&quot;_(#,##0.00_);&quot;$&quot;\(#,##0.00\)"/>
    <numFmt numFmtId="212" formatCode="#,##0.00_);\(#,##0.00\);0.00_);@_)"/>
    <numFmt numFmtId="213" formatCode="#,##0.0\X"/>
    <numFmt numFmtId="214" formatCode="* \L\+0.00%;* \L\-0.00%;* &quot;-&quot;\ \ ;* @\ \ "/>
    <numFmt numFmtId="215" formatCode="#,##0.0\ \x;\(#,##0.0\)\x;@\ "/>
    <numFmt numFmtId="216" formatCode="#,##0.0\ \x;\(#,##0.0\)\x;@\ \ "/>
    <numFmt numFmtId="217" formatCode="#,##0_)\x;\(#,##0\)\x;0_)\x;@_)_x"/>
    <numFmt numFmtId="218" formatCode="#,##0.0_)\x;\(#,##0.0\)\x"/>
    <numFmt numFmtId="219" formatCode="#,##0.0_)\x;\(#,##0.0\)\x;0.0_)\x;@_)_x"/>
    <numFmt numFmtId="220" formatCode="#,##0.0\ \x;\(#,##0.0\)\x;@\ \ \x"/>
    <numFmt numFmtId="221" formatCode="#,##0_)_x;\(#,##0\)_x;0_)_x;@_)_x"/>
    <numFmt numFmtId="222" formatCode="General_)"/>
    <numFmt numFmtId="223" formatCode="#,##0.0_)_x;\(#,##0.0\)_x"/>
    <numFmt numFmtId="224" formatCode="#,##0.0_)_x;\(#,##0.0\)_x;0.0_)_x;@_)_x"/>
    <numFmt numFmtId="225" formatCode="* 0.0%;* \(0.0\)%;* &quot;-&quot;\ \ ;* @\ \ "/>
    <numFmt numFmtId="226" formatCode="#,##0.0_)_%;\(#,##0.0\)_%"/>
    <numFmt numFmtId="227" formatCode="#,##0.0\p_);\(#,##0.0\p\)"/>
    <numFmt numFmtId="228" formatCode="_(* #,##0.00\p_);_(* \(#,##0.00\p\);_(* &quot;-&quot;\ \p_);_(@_)"/>
    <numFmt numFmtId="229" formatCode="0&quot;%&quot;"/>
    <numFmt numFmtId="230" formatCode="_(0.0%_);\(0.0%\);_(&quot;–&quot;_)_%;\ @_(_%"/>
    <numFmt numFmtId="231" formatCode="#,##0_);\(#,##0\);\-_)"/>
    <numFmt numFmtId="232" formatCode="#,##0.000%_);\(#,##0.000%\);#,##0.000%_);@_%_)"/>
    <numFmt numFmtId="233" formatCode="0_)"/>
    <numFmt numFmtId="234" formatCode="0.0%_);\(0.0%\);\-_)"/>
    <numFmt numFmtId="235" formatCode="#,##0.00_);\(#,##0.00\);\-\ "/>
    <numFmt numFmtId="236" formatCode="0\ \ \ \ \ \ "/>
    <numFmt numFmtId="237" formatCode="&quot;$&quot;#,##0.0_);\(&quot;$&quot;#,##0.0\)"/>
    <numFmt numFmtId="238" formatCode="&quot;$&quot;0.00\ \ \ _);\(&quot;$&quot;0.00\)\ \ \ "/>
    <numFmt numFmtId="239" formatCode="0.0\ \ \ \ \ _);\(0.0\)\ \ \ \ \ "/>
    <numFmt numFmtId="240" formatCode="0.00\ \ \ \ \ _);\(0.00\)\ \ \ \ \ "/>
    <numFmt numFmtId="241" formatCode="0.0\ \ \ _);\(0.0\)\ \ \ "/>
    <numFmt numFmtId="242" formatCode="&quot;$&quot;&quot; &quot;#,##0_);\(&quot;$&quot;&quot; &quot;#,##0\);\-_)"/>
    <numFmt numFmtId="243" formatCode="0%_);\(0%\);\-_)"/>
    <numFmt numFmtId="244" formatCode="&quot;$&quot;&quot; &quot;#,##0.0_);\(&quot;$&quot;&quot; &quot;#,##0.0\);\-_)"/>
    <numFmt numFmtId="245" formatCode="#,##0.0_);\(#,##0.0\);\-_)"/>
    <numFmt numFmtId="246" formatCode="&quot;$&quot;&quot; &quot;#,##0.00_);\(&quot;$&quot;&quot; &quot;#,##0.00\);\-_)"/>
    <numFmt numFmtId="247" formatCode="0.00%_);\(0.00%\);\-_)"/>
    <numFmt numFmtId="248" formatCode="#,##0.00_);\(#,##0.00\);\-_)"/>
    <numFmt numFmtId="249" formatCode="[Blue]#,##0.000_);[Blue]\(#,##0.000\)"/>
    <numFmt numFmtId="250" formatCode="&quot;$&quot;&quot; &quot;#,##0.000_);\(&quot;$&quot;&quot; &quot;#,##0.000\)"/>
    <numFmt numFmtId="251" formatCode="&quot;$&quot;#,##0_%_);\(&quot;$&quot;#,##0\)_%;&quot;$&quot;#,##0_%_);@_%_)"/>
    <numFmt numFmtId="252" formatCode="\£#,##0_);\(\£#,##0\)"/>
    <numFmt numFmtId="253" formatCode="&quot;$&quot;&quot; &quot;#,##0_);\(&quot;$&quot;&quot; &quot;#,##0\);\-\ "/>
    <numFmt numFmtId="254" formatCode="&quot;$&quot;&quot; &quot;#,##0.000_);\(&quot;$&quot;&quot; &quot;#,##0.000\);\-\ "/>
    <numFmt numFmtId="255" formatCode="&quot;$&quot;#.#"/>
    <numFmt numFmtId="256" formatCode="0.00;[Red]0.00"/>
    <numFmt numFmtId="257" formatCode="#,##0.00;\(#,##0.00"/>
    <numFmt numFmtId="258" formatCode="d\ mmm\ yy"/>
    <numFmt numFmtId="259" formatCode="0.00_)"/>
    <numFmt numFmtId="260" formatCode="#,##0.0\x_);\(#,##0.0\x\);#,##0.0\x_);@_)"/>
    <numFmt numFmtId="261" formatCode="0.0\x"/>
    <numFmt numFmtId="262" formatCode="#,##0.0;\(#,##0.0\)"/>
    <numFmt numFmtId="263" formatCode="#,##0_%_);\(#,##0\)_%"/>
    <numFmt numFmtId="264" formatCode="#,##0_%_);\(#,##0\)_%;**;@_%_)"/>
    <numFmt numFmtId="265" formatCode="#,##0_%_);\(#,##0\)_%;#,##0_%_);@_%_)"/>
    <numFmt numFmtId="266" formatCode="#,##0.0&quot;x&quot;;\(#,##0.0\)&quot;x&quot;"/>
    <numFmt numFmtId="267" formatCode="#,##0."/>
    <numFmt numFmtId="268" formatCode="#,##0.0,_);[Red]\(#,##0.0,\)"/>
    <numFmt numFmtId="269" formatCode="0.00_);\(0.00\);0.00"/>
    <numFmt numFmtId="270" formatCode="0.0%_);\(0.0%\);0.0%_);@_)"/>
    <numFmt numFmtId="271" formatCode="&quot;$&quot;#."/>
    <numFmt numFmtId="272" formatCode="0.0%_%;\(0.0%\)_%"/>
    <numFmt numFmtId="273" formatCode="&quot;$&quot;#,##0.0,_);[Red]\(&quot;$&quot;#,##0.0,\)"/>
    <numFmt numFmtId="274" formatCode="#,##0_);\(#,##0\);\-_);\•&quot; &quot;@_)"/>
    <numFmt numFmtId="275" formatCode="#,##0.0_%_);\(#,##0.0\)_%;#,##0.0_%_);@_%_)"/>
    <numFmt numFmtId="276" formatCode="yyyy_)"/>
    <numFmt numFmtId="277" formatCode="d\-mmm\-yy_)"/>
    <numFmt numFmtId="278" formatCode="m/yy_)"/>
    <numFmt numFmtId="279" formatCode="mmm\-d\-yyyy"/>
    <numFmt numFmtId="280" formatCode="mmm\-yy_)"/>
    <numFmt numFmtId="281" formatCode="0.00%_);\(0.00%\);0.00%_);@_)"/>
    <numFmt numFmtId="282" formatCode="m/d/yy_%_)"/>
    <numFmt numFmtId="283" formatCode="yyyy"/>
    <numFmt numFmtId="284" formatCode="#,##0.00&quot;x&quot;_);\(#,##0.00&quot;x&quot;\)"/>
    <numFmt numFmtId="285" formatCode="#,##0.0_);[Red]\(#,##0.0\)"/>
    <numFmt numFmtId="286" formatCode="&quot;$&quot;#,##0.0\ \ \ ;\(&quot;$&quot;#,##0.0\)\ \ "/>
    <numFmt numFmtId="287" formatCode="0_%_);\(0\)_%;0_%_);@_%_)"/>
    <numFmt numFmtId="288" formatCode="#.00"/>
    <numFmt numFmtId="289" formatCode="###0_);\(###0\)"/>
    <numFmt numFmtId="290" formatCode="#,##0.00\ &quot;x&quot;;\(#,##0.00\)\ &quot;x&quot;"/>
    <numFmt numFmtId="291" formatCode="#\ 0/0_)"/>
    <numFmt numFmtId="292" formatCode="#\ 0/8_)"/>
    <numFmt numFmtId="293" formatCode="#\ ?/?_)"/>
    <numFmt numFmtId="294" formatCode="&quot;FY &quot;yyyy_)"/>
    <numFmt numFmtId="295" formatCode="&quot;$&quot;#,##0.0_%_);\(&quot;$&quot;#,##0.0\)_%"/>
    <numFmt numFmtId="296" formatCode="&quot;$&quot;#,##0.00_%_);\(&quot;$&quot;#,##0.00\)_%"/>
    <numFmt numFmtId="297" formatCode="0.0\x_)_);&quot;NM    &quot;;0.0\x_)_)"/>
    <numFmt numFmtId="298" formatCode="0.0%_);\(0.0%\)"/>
    <numFmt numFmtId="299" formatCode="0.00_);\(0.00\);0.00_)"/>
    <numFmt numFmtId="300" formatCode="_-* #,##0\ _F_-;\-* #,##0\ _F_-;_-* &quot;-&quot;\ _F_-;_-@_-"/>
    <numFmt numFmtId="301" formatCode="_-* #,##0.00\ _F_-;\-* #,##0.00\ _F_-;_-* &quot;-&quot;??\ _F_-;_-@_-"/>
    <numFmt numFmtId="302" formatCode="m/d/yyyy_%_);@_%_)"/>
    <numFmt numFmtId="303" formatCode="#,##0&quot;x&quot;_%_);\(#,##0&quot;x&quot;_%_)"/>
    <numFmt numFmtId="304" formatCode="#,##0.0&quot;x&quot;_%_);\(#,##0.0&quot;x&quot;_%_)"/>
    <numFmt numFmtId="305" formatCode="0%_%_)"/>
    <numFmt numFmtId="306" formatCode="0.0%_);\(0.0%\);0.0%_);\ @_)"/>
    <numFmt numFmtId="307" formatCode="&quot;$&quot;General"/>
    <numFmt numFmtId="308" formatCode="#,##0.000000_);\(#,##0.000000\)"/>
    <numFmt numFmtId="309" formatCode="0.0\ \ "/>
    <numFmt numFmtId="310" formatCode="&quot;$&quot;#,##0.0_);&quot;$&quot;\(#,##0.0\)"/>
    <numFmt numFmtId="311" formatCode="_(* #,##0.00\ ___);_(* \(#,##0.00\ __\);_(* &quot;-&quot;??_);_(@_)"/>
    <numFmt numFmtId="312" formatCode="_(* #,##0\ \x_);_(* \(#,##0\ \x\);_(* &quot;-&quot;??_);_(@_)"/>
    <numFmt numFmtId="313" formatCode="_(* #,##0.0\ \x_);_(* \(#,##0.0\ \x\);_(* &quot;-&quot;??_);_(@_)"/>
    <numFmt numFmtId="314" formatCode="_(* #,##0.0\ ___);_(* \(#,##0.0\ __\);_(* &quot;-&quot;??_);_(@_)"/>
    <numFmt numFmtId="315" formatCode="0.0\x;\(0.0\)\x"/>
    <numFmt numFmtId="316" formatCode="#,##0.0_x_)_);&quot;NM&quot;_x_)_);#,##0.0_x_)_);@_x_)_)"/>
    <numFmt numFmtId="317" formatCode="#,##0.0_);\(#,##0.0\);\-\ "/>
    <numFmt numFmtId="318" formatCode="#,##0.0\x_);\(#,##0.0\x\);\-\ "/>
    <numFmt numFmtId="319" formatCode="#,##0.0\x_);\(#,##0.0\x\)"/>
    <numFmt numFmtId="320" formatCode="#,##0.00\x&quot; &quot;;\(#,##0.00\x\);\-"/>
    <numFmt numFmtId="321" formatCode="#,##0.00\x&quot; &quot;;\(#,##0.00\x\)"/>
    <numFmt numFmtId="322" formatCode="#,##0.0&quot;x&quot;_);\(#,##0.0&quot;x&quot;\)"/>
    <numFmt numFmtId="323" formatCode="0.0\ _)_%;\(0.0\)\ _%;0.0\ _)_%;@_)_%"/>
    <numFmt numFmtId="324" formatCode="0.000%"/>
    <numFmt numFmtId="325" formatCode="0%_);\(0%\)"/>
    <numFmt numFmtId="326" formatCode="_(0.0%;_(* \(0.0\)%"/>
    <numFmt numFmtId="327" formatCode="0.0_%"/>
    <numFmt numFmtId="328" formatCode="0.0%;[Red]\(0.0%\)"/>
    <numFmt numFmtId="329" formatCode="#,##0_);\(#,##0\);\-_);\–&quot; &quot;@"/>
    <numFmt numFmtId="330" formatCode="#,##0.0\%_);\(#,##0.0\%\);#,##0.0\%_);@_)"/>
    <numFmt numFmtId="331" formatCode="\«#,##0;_(* #,##0;_(* &quot;-&quot;??_);_(@_)"/>
    <numFmt numFmtId="332" formatCode="_-* #,##0.00\ &quot;F&quot;_-;\-* #,##0.00\ &quot;F&quot;_-;_-* &quot;-&quot;??\ &quot;F&quot;_-;_-@_-"/>
    <numFmt numFmtId="333" formatCode="0.00\%;\-0.00\%;0.00\%"/>
    <numFmt numFmtId="334" formatCode="#,##0_)&quot; %&quot;;[Red]\(#,##0\)&quot; %&quot;"/>
    <numFmt numFmtId="335" formatCode="_-* #,##0\ &quot;F&quot;_-;\-* #,##0\ &quot;F&quot;_-;_-* &quot;-&quot;\ &quot;F&quot;_-;_-@_-"/>
    <numFmt numFmtId="336" formatCode="&quot;Q2 '&quot;yy_)"/>
    <numFmt numFmtId="337" formatCode="0.00\x;\-0.00\x;0.00\x"/>
    <numFmt numFmtId="338" formatCode="_-&quot;€&quot;\ * #,##0.00_-;\-&quot;€&quot;\ * #,##0.00_-;_-&quot;€&quot;\ * &quot;-&quot;??_-;_-@_-"/>
    <numFmt numFmtId="339" formatCode="_-[$ZMW]\ * #,##0.00_-;\-[$ZMW]\ * #,##0.00_-;_-[$ZMW]\ * &quot;-&quot;??_-;_-@_-"/>
    <numFmt numFmtId="340" formatCode="[$ZMW]\ #,##0.00;[Red]\-[$ZMW]\ #,##0.00"/>
    <numFmt numFmtId="341" formatCode="_(* #,##0.0%_);_(* \(#,##0.0%\);_(* &quot;--- %&quot;_);_(* @_%_)"/>
    <numFmt numFmtId="342" formatCode="[$$]#,##0.0_);\([$$]#,##0.0\);[$$]#,##0.0_);@_)"/>
    <numFmt numFmtId="343" formatCode="&quot;Q1 '&quot;yy_)"/>
    <numFmt numFmtId="344" formatCode="0.0_)_x;\(0.0\)_x"/>
    <numFmt numFmtId="345" formatCode="&quot;$&quot;#,##0.00;\-&quot;$&quot;#,##0.00"/>
    <numFmt numFmtId="346" formatCode="#,##0.0\ \ \ ;\(#,##0.0\)\ \ "/>
    <numFmt numFmtId="347" formatCode="\£#,##0.0_);\(\£#,##0.0\)"/>
    <numFmt numFmtId="348" formatCode="#,##0.00;[Red]\(#,##0.00\)"/>
    <numFmt numFmtId="349" formatCode="mm/dd/yy"/>
    <numFmt numFmtId="350" formatCode="##0.00000"/>
    <numFmt numFmtId="351" formatCode="0.0_)_%;\(0.0\)_%;0.0_%_);@_)_%"/>
    <numFmt numFmtId="352" formatCode="\€_(#,##0.00_);\€\(#,##0.00\);\€_(0.00_);@_)"/>
    <numFmt numFmtId="353" formatCode="#,##0_);\(#,##0\);\-_);\—&quot; &quot;@"/>
    <numFmt numFmtId="354" formatCode="#,##0&quot;x&quot;_);\(#,##0&quot;x&quot;\)"/>
    <numFmt numFmtId="355" formatCode="#,##0.0_%_);\(#,##0.0\)_%"/>
    <numFmt numFmtId="356" formatCode="\¥#,##0_);\(\¥#,##0\)"/>
  </numFmts>
  <fonts count="3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name val="CG Omega"/>
      <family val="2"/>
    </font>
    <font>
      <sz val="12"/>
      <name val="CG Omega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9"/>
      <name val="Arial"/>
      <family val="2"/>
    </font>
    <font>
      <b/>
      <u/>
      <sz val="1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name val="Times New Roman"/>
      <family val="1"/>
    </font>
    <font>
      <sz val="8"/>
      <name val="Arial"/>
      <family val="2"/>
    </font>
    <font>
      <sz val="11"/>
      <color indexed="8"/>
      <name val="Arial"/>
      <family val="2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ＭＳ 明朝"/>
      <family val="1"/>
      <charset val="128"/>
    </font>
    <font>
      <sz val="14"/>
      <name val="Impact"/>
      <family val="2"/>
    </font>
    <font>
      <sz val="1"/>
      <color indexed="18"/>
      <name val="Courier"/>
      <family val="3"/>
    </font>
    <font>
      <sz val="10"/>
      <name val="Century Gothic"/>
      <family val="2"/>
    </font>
    <font>
      <sz val="9"/>
      <color indexed="8"/>
      <name val="ＭＳ Ｐゴシック"/>
      <family val="3"/>
      <charset val="128"/>
    </font>
    <font>
      <sz val="12"/>
      <name val="Arial"/>
      <family val="2"/>
    </font>
    <font>
      <u/>
      <sz val="7.5"/>
      <color indexed="12"/>
      <name val="Arial"/>
      <family val="2"/>
    </font>
    <font>
      <b/>
      <sz val="14"/>
      <name val="Arial"/>
      <family val="2"/>
    </font>
    <font>
      <sz val="10"/>
      <name val="Arial Cyr"/>
      <charset val="204"/>
    </font>
    <font>
      <sz val="8"/>
      <name val="Verdana"/>
      <family val="2"/>
    </font>
    <font>
      <b/>
      <sz val="12"/>
      <name val="Times New Roman"/>
      <family val="1"/>
    </font>
    <font>
      <sz val="11"/>
      <name val="Times New Roman"/>
      <family val="1"/>
    </font>
    <font>
      <u/>
      <sz val="10"/>
      <name val="Arial"/>
      <family val="2"/>
    </font>
    <font>
      <b/>
      <sz val="10"/>
      <color indexed="9"/>
      <name val="Arial"/>
      <family val="2"/>
    </font>
    <font>
      <sz val="8"/>
      <name val="Tahoma"/>
      <family val="2"/>
    </font>
    <font>
      <sz val="24"/>
      <name val="Arial"/>
      <family val="2"/>
    </font>
    <font>
      <sz val="8"/>
      <color indexed="12"/>
      <name val="Arial"/>
      <family val="2"/>
    </font>
    <font>
      <sz val="10"/>
      <color indexed="8"/>
      <name val="MS Sans Serif"/>
      <family val="2"/>
    </font>
    <font>
      <sz val="8"/>
      <name val="MS Serif"/>
      <family val="1"/>
    </font>
    <font>
      <sz val="8"/>
      <name val="Times New Roman"/>
      <family val="1"/>
    </font>
    <font>
      <sz val="10"/>
      <name val="Book Antiqua"/>
      <family val="1"/>
    </font>
    <font>
      <sz val="10"/>
      <color indexed="16"/>
      <name val="Arial"/>
      <family val="2"/>
    </font>
    <font>
      <sz val="10"/>
      <name val="Palatino Linotype"/>
      <family val="1"/>
    </font>
    <font>
      <sz val="10"/>
      <name val="MS Sans Serif"/>
      <family val="2"/>
    </font>
    <font>
      <sz val="12"/>
      <name val="바탕체"/>
      <family val="1"/>
    </font>
    <font>
      <sz val="8"/>
      <name val="Arial Narrow"/>
      <family val="2"/>
    </font>
    <font>
      <b/>
      <sz val="22"/>
      <color indexed="18"/>
      <name val="Arial"/>
      <family val="2"/>
    </font>
    <font>
      <sz val="8"/>
      <color indexed="12"/>
      <name val="Arial Narrow"/>
      <family val="2"/>
    </font>
    <font>
      <b/>
      <sz val="11"/>
      <color indexed="9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8"/>
      <name val="Arial"/>
      <family val="2"/>
    </font>
    <font>
      <b/>
      <sz val="8"/>
      <color indexed="8"/>
      <name val="Arial Narrow"/>
      <family val="2"/>
    </font>
    <font>
      <b/>
      <sz val="9"/>
      <color indexed="18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name val="Arial Narrow"/>
      <family val="2"/>
    </font>
    <font>
      <b/>
      <u val="singleAccounting"/>
      <sz val="10"/>
      <color indexed="18"/>
      <name val="Arial"/>
      <family val="2"/>
    </font>
    <font>
      <sz val="8"/>
      <color indexed="8"/>
      <name val="Times New Roman"/>
      <family val="1"/>
    </font>
    <font>
      <sz val="8"/>
      <color indexed="14"/>
      <name val="Times New Roman"/>
      <family val="1"/>
    </font>
    <font>
      <sz val="8"/>
      <name val="Helv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b/>
      <sz val="11"/>
      <name val="Book Antiqua"/>
      <family val="1"/>
    </font>
    <font>
      <sz val="12"/>
      <color indexed="12"/>
      <name val="Book Antiqua"/>
      <family val="1"/>
    </font>
    <font>
      <sz val="10"/>
      <name val="Helv"/>
    </font>
    <font>
      <i/>
      <u/>
      <sz val="10"/>
      <name val="Times New Roman"/>
      <family val="1"/>
    </font>
    <font>
      <sz val="8"/>
      <name val="Times"/>
      <family val="1"/>
    </font>
    <font>
      <sz val="7"/>
      <name val="Ariel"/>
    </font>
    <font>
      <sz val="8"/>
      <color indexed="12"/>
      <name val="Helv"/>
    </font>
    <font>
      <sz val="10"/>
      <name val="Geneva"/>
    </font>
    <font>
      <sz val="12"/>
      <name val="¹ÙÅÁÃ¼"/>
    </font>
    <font>
      <sz val="10"/>
      <color indexed="12"/>
      <name val="Times"/>
      <family val="1"/>
    </font>
    <font>
      <b/>
      <sz val="24"/>
      <name val="Times New Roman"/>
      <family val="1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Times"/>
    </font>
    <font>
      <sz val="12"/>
      <color indexed="8"/>
      <name val="Times New Roman"/>
      <family val="1"/>
    </font>
    <font>
      <sz val="12"/>
      <name val="Times"/>
    </font>
    <font>
      <b/>
      <sz val="12"/>
      <color indexed="63"/>
      <name val="Times New Roman"/>
      <family val="1"/>
    </font>
    <font>
      <b/>
      <sz val="10"/>
      <name val="MS Sans Serif"/>
      <family val="2"/>
    </font>
    <font>
      <sz val="8"/>
      <name val="Helvetica-Narrow"/>
    </font>
    <font>
      <b/>
      <sz val="12"/>
      <color indexed="42"/>
      <name val="Arial"/>
      <family val="2"/>
    </font>
    <font>
      <u val="singleAccounting"/>
      <sz val="10"/>
      <name val="Arial"/>
      <family val="2"/>
    </font>
    <font>
      <b/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Helvetica-Narrow"/>
    </font>
    <font>
      <sz val="8"/>
      <color indexed="13"/>
      <name val="Helvetica-Narrow"/>
    </font>
    <font>
      <b/>
      <sz val="10"/>
      <name val="Helv"/>
    </font>
    <font>
      <b/>
      <sz val="10"/>
      <name val="MS Serif"/>
      <family val="1"/>
    </font>
    <font>
      <sz val="6"/>
      <name val="Arial Narrow"/>
      <family val="2"/>
    </font>
    <font>
      <sz val="10"/>
      <name val="Courier New"/>
      <family val="3"/>
    </font>
    <font>
      <b/>
      <sz val="8"/>
      <name val="Book Antiqua"/>
      <family val="1"/>
    </font>
    <font>
      <b/>
      <sz val="7"/>
      <name val="Helvetica-Narrow"/>
      <family val="2"/>
    </font>
    <font>
      <b/>
      <sz val="7"/>
      <name val="GillSans"/>
    </font>
    <font>
      <sz val="8"/>
      <color indexed="17"/>
      <name val="Times New Roman"/>
      <family val="1"/>
    </font>
    <font>
      <b/>
      <u val="singleAccounting"/>
      <sz val="8"/>
      <color indexed="8"/>
      <name val="Arial"/>
      <family val="2"/>
    </font>
    <font>
      <strike/>
      <sz val="10"/>
      <name val="Times New Roman"/>
      <family val="1"/>
    </font>
    <font>
      <sz val="7"/>
      <name val="Arial"/>
      <family val="2"/>
    </font>
    <font>
      <sz val="8"/>
      <name val="Palatino"/>
      <family val="1"/>
    </font>
    <font>
      <sz val="12"/>
      <color indexed="8"/>
      <name val="Calibri"/>
      <family val="2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10"/>
      <name val="BERNHARD"/>
    </font>
    <font>
      <sz val="10"/>
      <color indexed="8"/>
      <name val="Times New Roman"/>
      <family val="1"/>
    </font>
    <font>
      <sz val="12"/>
      <name val="Helv"/>
    </font>
    <font>
      <sz val="11"/>
      <color indexed="12"/>
      <name val="Book Antiqua"/>
      <family val="1"/>
    </font>
    <font>
      <b/>
      <sz val="7.5"/>
      <color indexed="8"/>
      <name val="Arial"/>
      <family val="2"/>
    </font>
    <font>
      <sz val="8"/>
      <color indexed="18"/>
      <name val="Times New Roman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b/>
      <sz val="10"/>
      <color indexed="39"/>
      <name val="Times New Roman"/>
      <family val="1"/>
    </font>
    <font>
      <u/>
      <sz val="8"/>
      <color indexed="12"/>
      <name val="Times New Roman"/>
      <family val="1"/>
    </font>
    <font>
      <b/>
      <sz val="8"/>
      <name val="Times New Roman"/>
      <family val="1"/>
    </font>
    <font>
      <b/>
      <sz val="7"/>
      <color indexed="12"/>
      <name val="Helv"/>
      <family val="2"/>
    </font>
    <font>
      <sz val="10"/>
      <name val="Palatino"/>
    </font>
    <font>
      <u val="doubleAccounting"/>
      <sz val="10"/>
      <name val="Times New Roman"/>
      <family val="1"/>
    </font>
    <font>
      <sz val="9"/>
      <name val="Century Schoolbook"/>
      <family val="1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b/>
      <i/>
      <sz val="8"/>
      <color indexed="12"/>
      <name val="Helvetica-Narrow"/>
      <family val="2"/>
    </font>
    <font>
      <sz val="10"/>
      <color indexed="16"/>
      <name val="MS Serif"/>
      <family val="1"/>
    </font>
    <font>
      <i/>
      <strike/>
      <sz val="12"/>
      <color indexed="40"/>
      <name val="Arial"/>
      <family val="2"/>
    </font>
    <font>
      <b/>
      <sz val="11.5"/>
      <color indexed="8"/>
      <name val="Times New Roman"/>
      <family val="1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b/>
      <i/>
      <sz val="1"/>
      <color indexed="8"/>
      <name val="Courier"/>
      <family val="3"/>
    </font>
    <font>
      <sz val="7"/>
      <name val="Palatino"/>
      <family val="1"/>
    </font>
    <font>
      <sz val="11"/>
      <name val="‚l‚r ‚oƒSƒVƒbƒN"/>
    </font>
    <font>
      <sz val="12"/>
      <color indexed="12"/>
      <name val="Arial"/>
      <family val="2"/>
    </font>
    <font>
      <sz val="9"/>
      <name val="Futura UBS Bk"/>
      <family val="2"/>
    </font>
    <font>
      <b/>
      <sz val="10"/>
      <color indexed="9"/>
      <name val="GillSans"/>
    </font>
    <font>
      <b/>
      <sz val="10"/>
      <color indexed="8"/>
      <name val="GillSans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8"/>
      <name val="Palatino"/>
    </font>
    <font>
      <b/>
      <sz val="12"/>
      <name val="Times"/>
    </font>
    <font>
      <b/>
      <i/>
      <sz val="18"/>
      <color indexed="12"/>
      <name val="Goudy SSi"/>
      <family val="1"/>
    </font>
    <font>
      <b/>
      <sz val="16"/>
      <color indexed="12"/>
      <name val="Goudy SSi"/>
      <family val="1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b/>
      <sz val="10"/>
      <color indexed="11"/>
      <name val="Arial"/>
      <family val="2"/>
    </font>
    <font>
      <sz val="10"/>
      <color indexed="12"/>
      <name val="Palatino"/>
    </font>
    <font>
      <sz val="8"/>
      <color indexed="16"/>
      <name val="Palatino"/>
      <family val="1"/>
    </font>
    <font>
      <sz val="8"/>
      <color indexed="39"/>
      <name val="Arial"/>
      <family val="2"/>
    </font>
    <font>
      <sz val="9"/>
      <name val="Times New Roman"/>
      <family val="1"/>
    </font>
    <font>
      <sz val="10"/>
      <color indexed="12"/>
      <name val="Times New Roman"/>
      <family val="1"/>
    </font>
    <font>
      <sz val="10"/>
      <color indexed="17"/>
      <name val="Arial"/>
      <family val="2"/>
    </font>
    <font>
      <sz val="1"/>
      <color indexed="9"/>
      <name val="Symbol"/>
      <family val="1"/>
    </font>
    <font>
      <sz val="10"/>
      <color indexed="59"/>
      <name val="Times New Roman"/>
      <family val="1"/>
    </font>
    <font>
      <sz val="10"/>
      <name val="GillSans Light"/>
    </font>
    <font>
      <b/>
      <sz val="11"/>
      <name val="Helv"/>
    </font>
    <font>
      <b/>
      <sz val="22"/>
      <color indexed="16"/>
      <name val="Arial"/>
      <family val="2"/>
    </font>
    <font>
      <u/>
      <sz val="8"/>
      <color indexed="12"/>
      <name val="MS Sans Serif"/>
      <family val="2"/>
    </font>
    <font>
      <sz val="12"/>
      <color indexed="9"/>
      <name val="Helv"/>
    </font>
    <font>
      <sz val="8"/>
      <color indexed="8"/>
      <name val="Helv"/>
    </font>
    <font>
      <b/>
      <sz val="36"/>
      <name val="Times New Roman"/>
      <family val="1"/>
    </font>
    <font>
      <i/>
      <sz val="12"/>
      <name val="Times New Roman"/>
      <family val="1"/>
    </font>
    <font>
      <i/>
      <sz val="10"/>
      <color indexed="12"/>
      <name val="Times New Roman"/>
      <family val="1"/>
    </font>
    <font>
      <sz val="12"/>
      <color indexed="8"/>
      <name val="Arial"/>
      <family val="2"/>
    </font>
    <font>
      <sz val="9"/>
      <name val="Palatino Linotype"/>
      <family val="1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sz val="10"/>
      <name val="Times"/>
    </font>
    <font>
      <b/>
      <i/>
      <sz val="16"/>
      <name val="Helv"/>
    </font>
    <font>
      <sz val="11"/>
      <name val="‚l‚r –¾’©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39"/>
      <name val="Arial"/>
      <family val="2"/>
    </font>
    <font>
      <sz val="10"/>
      <name val="TimesNewRomanPS"/>
    </font>
    <font>
      <u/>
      <sz val="10"/>
      <name val="Times New Roman"/>
      <family val="1"/>
    </font>
    <font>
      <i/>
      <sz val="10"/>
      <color indexed="8"/>
      <name val="Times New Roman"/>
      <family val="1"/>
    </font>
    <font>
      <sz val="11"/>
      <color indexed="12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9"/>
      <color indexed="12"/>
      <name val="Arial"/>
      <family val="2"/>
    </font>
    <font>
      <strike/>
      <sz val="12"/>
      <color indexed="46"/>
      <name val="Arial"/>
      <family val="2"/>
    </font>
    <font>
      <b/>
      <sz val="8"/>
      <color indexed="18"/>
      <name val="Times New Roman"/>
      <family val="1"/>
    </font>
    <font>
      <sz val="16"/>
      <color indexed="9"/>
      <name val="Tahoma"/>
      <family val="2"/>
    </font>
    <font>
      <sz val="12"/>
      <color indexed="17"/>
      <name val="Arial"/>
      <family val="2"/>
    </font>
    <font>
      <sz val="8"/>
      <color indexed="10"/>
      <name val="Arial"/>
      <family val="2"/>
    </font>
    <font>
      <sz val="10"/>
      <color indexed="10"/>
      <name val="MS Sans Serif"/>
      <family val="2"/>
    </font>
    <font>
      <i/>
      <sz val="8"/>
      <color indexed="14"/>
      <name val="Arial"/>
      <family val="2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name val="Cambria"/>
      <family val="1"/>
    </font>
    <font>
      <sz val="10"/>
      <name val="Calibri"/>
      <family val="2"/>
    </font>
    <font>
      <b/>
      <sz val="14"/>
      <color indexed="10"/>
      <name val="Calibri"/>
      <family val="2"/>
    </font>
    <font>
      <b/>
      <sz val="10"/>
      <color indexed="10"/>
      <name val="Calibri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color indexed="10"/>
      <name val="CG Omega"/>
      <family val="2"/>
    </font>
    <font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name val="CG Omega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indexed="8"/>
      <name val="CG Omega"/>
      <family val="2"/>
    </font>
    <font>
      <sz val="12"/>
      <color indexed="8"/>
      <name val="CG Omega"/>
    </font>
    <font>
      <sz val="12"/>
      <color theme="1"/>
      <name val="CG Omega"/>
      <family val="2"/>
    </font>
    <font>
      <b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Calibri"/>
      <family val="2"/>
    </font>
    <font>
      <b/>
      <sz val="18"/>
      <name val="Arial"/>
      <family val="2"/>
    </font>
    <font>
      <b/>
      <u/>
      <sz val="12"/>
      <color indexed="12"/>
      <name val="Arial"/>
      <family val="2"/>
    </font>
    <font>
      <b/>
      <sz val="12"/>
      <name val="CG Omega"/>
    </font>
    <font>
      <sz val="10"/>
      <color theme="1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u/>
      <sz val="10"/>
      <color indexed="18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1"/>
      <charset val="136"/>
      <scheme val="minor"/>
    </font>
    <font>
      <sz val="8"/>
      <color indexed="14"/>
      <name val="Helv"/>
      <family val="2"/>
    </font>
    <font>
      <b/>
      <i/>
      <sz val="8"/>
      <name val="Arial"/>
      <family val="2"/>
    </font>
    <font>
      <sz val="10"/>
      <color indexed="23"/>
      <name val="MS Sans Serif"/>
      <family val="2"/>
    </font>
    <font>
      <b/>
      <sz val="8"/>
      <color indexed="9"/>
      <name val="Verdana"/>
      <family val="2"/>
    </font>
    <font>
      <b/>
      <sz val="12"/>
      <name val="MS Sans Serif"/>
      <family val="2"/>
    </font>
    <font>
      <sz val="10"/>
      <name val="Futura UBS Bk"/>
      <family val="2"/>
    </font>
    <font>
      <u val="singleAccounting"/>
      <sz val="10"/>
      <name val="Times New Roman"/>
      <family val="1"/>
    </font>
    <font>
      <b/>
      <sz val="16"/>
      <color indexed="16"/>
      <name val="Arial"/>
      <family val="2"/>
    </font>
    <font>
      <sz val="8"/>
      <name val="MS Sans Serif"/>
      <family val="2"/>
    </font>
    <font>
      <strike/>
      <sz val="10"/>
      <name val="Arial"/>
      <family val="2"/>
    </font>
    <font>
      <sz val="12"/>
      <name val="Arial MT"/>
    </font>
    <font>
      <b/>
      <sz val="13"/>
      <color indexed="8"/>
      <name val="Verdana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</font>
    <font>
      <i/>
      <sz val="8"/>
      <name val="Arial"/>
      <family val="2"/>
    </font>
    <font>
      <b/>
      <sz val="8"/>
      <color indexed="9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GillSans"/>
    </font>
    <font>
      <b/>
      <sz val="8"/>
      <color indexed="16"/>
      <name val="Times New Roman"/>
      <family val="1"/>
    </font>
    <font>
      <vertAlign val="subscript"/>
      <sz val="8"/>
      <color indexed="8"/>
      <name val="Arial"/>
      <family val="2"/>
    </font>
    <font>
      <b/>
      <sz val="8"/>
      <color indexed="8"/>
      <name val="Helv"/>
    </font>
    <font>
      <vertAlign val="superscript"/>
      <sz val="8"/>
      <color indexed="8"/>
      <name val="Arial"/>
      <family val="2"/>
    </font>
    <font>
      <sz val="7.5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color indexed="16"/>
      <name val="Arial"/>
      <family val="2"/>
    </font>
    <font>
      <sz val="10"/>
      <name val="Helvetica-Black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24"/>
      <color indexed="13"/>
      <name val="Helv"/>
    </font>
    <font>
      <b/>
      <sz val="8"/>
      <name val="Times"/>
    </font>
    <font>
      <b/>
      <sz val="10"/>
      <name val="Helvetica 65"/>
      <family val="2"/>
    </font>
    <font>
      <u/>
      <sz val="8"/>
      <name val="Times New Roman"/>
      <family val="1"/>
    </font>
    <font>
      <b/>
      <sz val="10"/>
      <color indexed="16"/>
      <name val="GillSans"/>
    </font>
    <font>
      <sz val="12"/>
      <name val="Palatino"/>
    </font>
    <font>
      <b/>
      <sz val="7"/>
      <color indexed="12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8"/>
      <name val="Book Antiqua"/>
      <family val="1"/>
    </font>
    <font>
      <sz val="10"/>
      <name val="Arial Cyr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6"/>
      <name val="Times New Roman"/>
      <family val="1"/>
    </font>
    <font>
      <sz val="11"/>
      <name val="明朝"/>
    </font>
    <font>
      <u/>
      <sz val="10"/>
      <color indexed="12"/>
      <name val="Times New Roman"/>
      <family val="1"/>
    </font>
    <font>
      <b/>
      <i/>
      <sz val="12"/>
      <name val="CG Omega"/>
    </font>
  </fonts>
  <fills count="10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5"/>
      </patternFill>
    </fill>
    <fill>
      <patternFill patternType="gray0625"/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solid">
        <fgColor indexed="26"/>
        <bgColor indexed="64"/>
      </patternFill>
    </fill>
    <fill>
      <patternFill patternType="gray0625">
        <fgColor indexed="12"/>
        <bgColor indexed="9"/>
      </patternFill>
    </fill>
    <fill>
      <patternFill patternType="mediumGray"/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6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50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8"/>
        <bgColor indexed="17"/>
      </patternFill>
    </fill>
    <fill>
      <patternFill patternType="lightGray">
        <fgColor indexed="13"/>
      </patternFill>
    </fill>
    <fill>
      <patternFill patternType="solid">
        <fgColor rgb="FF99CCFF"/>
        <bgColor indexed="9"/>
      </patternFill>
    </fill>
    <fill>
      <patternFill patternType="solid">
        <fgColor rgb="FFFFCC00"/>
        <bgColor indexed="9"/>
      </patternFill>
    </fill>
    <fill>
      <patternFill patternType="solid">
        <fgColor rgb="FFDDDDDD"/>
        <bgColor indexed="9"/>
      </patternFill>
    </fill>
    <fill>
      <patternFill patternType="solid">
        <fgColor rgb="FF996633"/>
        <bgColor indexed="9"/>
      </patternFill>
    </fill>
    <fill>
      <patternFill patternType="solid">
        <fgColor theme="1" tint="0.499984740745262"/>
        <bgColor indexed="9"/>
      </patternFill>
    </fill>
  </fills>
  <borders count="1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dotted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55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indexed="5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60">
    <xf numFmtId="0" fontId="0" fillId="0" borderId="0"/>
    <xf numFmtId="9" fontId="67" fillId="0" borderId="0">
      <alignment horizontal="right"/>
    </xf>
    <xf numFmtId="0" fontId="7" fillId="0" borderId="0"/>
    <xf numFmtId="0" fontId="7" fillId="0" borderId="0"/>
    <xf numFmtId="199" fontId="7" fillId="0" borderId="0"/>
    <xf numFmtId="200" fontId="6" fillId="0" borderId="0"/>
    <xf numFmtId="200" fontId="6" fillId="0" borderId="0"/>
    <xf numFmtId="199" fontId="7" fillId="0" borderId="0"/>
    <xf numFmtId="199" fontId="7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8" fillId="0" borderId="0" applyNumberFormat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9" fontId="69" fillId="2" borderId="1">
      <alignment horizontal="right" vertical="center"/>
    </xf>
    <xf numFmtId="0" fontId="70" fillId="0" borderId="0" applyBorder="0"/>
    <xf numFmtId="173" fontId="71" fillId="0" borderId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72" fillId="3" borderId="0" applyBorder="0" applyAlignment="0"/>
    <xf numFmtId="0" fontId="23" fillId="0" borderId="0" applyFont="0" applyFill="0" applyBorder="0" applyAlignment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73" fillId="0" borderId="0" applyFont="0" applyFill="0" applyBorder="0" applyAlignment="0" applyProtection="0"/>
    <xf numFmtId="203" fontId="73" fillId="0" borderId="0" applyFont="0" applyFill="0" applyBorder="0" applyAlignment="0" applyProtection="0"/>
    <xf numFmtId="0" fontId="74" fillId="0" borderId="0"/>
    <xf numFmtId="0" fontId="16" fillId="0" borderId="0" applyFont="0" applyAlignment="0">
      <alignment horizontal="center" vertical="center"/>
    </xf>
    <xf numFmtId="204" fontId="7" fillId="0" borderId="0" applyFont="0" applyFill="0" applyBorder="0" applyProtection="0">
      <alignment horizontal="right"/>
    </xf>
    <xf numFmtId="204" fontId="7" fillId="0" borderId="0" applyFont="0" applyFill="0" applyBorder="0" applyProtection="0">
      <alignment horizontal="right"/>
    </xf>
    <xf numFmtId="204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9" fontId="67" fillId="0" borderId="0">
      <alignment horizontal="right"/>
    </xf>
    <xf numFmtId="9" fontId="67" fillId="0" borderId="0">
      <alignment horizontal="right"/>
    </xf>
    <xf numFmtId="9" fontId="67" fillId="0" borderId="0">
      <alignment horizontal="right"/>
    </xf>
    <xf numFmtId="9" fontId="67" fillId="0" borderId="0">
      <alignment horizontal="righ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207" fontId="7" fillId="0" borderId="0" applyFont="0" applyFill="0" applyBorder="0" applyProtection="0">
      <alignment horizontal="right"/>
    </xf>
    <xf numFmtId="207" fontId="7" fillId="0" borderId="0" applyFont="0" applyFill="0" applyBorder="0" applyProtection="0">
      <alignment horizontal="right"/>
    </xf>
    <xf numFmtId="207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9" fontId="67" fillId="0" borderId="0">
      <alignment horizontal="right"/>
    </xf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74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0" fontId="7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2" fontId="74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14" fontId="76" fillId="0" borderId="0" applyFill="0" applyBorder="0" applyProtection="0"/>
    <xf numFmtId="14" fontId="76" fillId="0" borderId="0" applyFill="0" applyBorder="0" applyProtection="0"/>
    <xf numFmtId="14" fontId="76" fillId="0" borderId="0" applyFill="0" applyBorder="0" applyProtection="0"/>
    <xf numFmtId="14" fontId="76" fillId="0" borderId="0" applyFill="0" applyBorder="0" applyProtection="0"/>
    <xf numFmtId="14" fontId="76" fillId="0" borderId="0" applyFill="0" applyBorder="0" applyProtection="0"/>
    <xf numFmtId="14" fontId="76" fillId="0" borderId="0" applyFill="0" applyBorder="0" applyProtection="0"/>
    <xf numFmtId="21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50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" fillId="4" borderId="0" applyNumberFormat="0" applyFont="0" applyAlignment="0" applyProtection="0"/>
    <xf numFmtId="0" fontId="6" fillId="4" borderId="0" applyNumberFormat="0" applyFont="0" applyAlignment="0" applyProtection="0"/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214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215" fontId="6" fillId="0" borderId="0" applyFont="0" applyFill="0" applyBorder="0" applyProtection="0">
      <alignment horizontal="right"/>
    </xf>
    <xf numFmtId="215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6" fillId="0" borderId="0" applyFont="0" applyFill="0" applyBorder="0" applyProtection="0">
      <alignment horizontal="right"/>
    </xf>
    <xf numFmtId="215" fontId="6" fillId="0" borderId="0" applyFont="0" applyFill="0" applyBorder="0" applyProtection="0">
      <alignment horizontal="right"/>
    </xf>
    <xf numFmtId="216" fontId="6" fillId="0" borderId="0" applyFont="0" applyFill="0" applyBorder="0" applyProtection="0">
      <alignment horizontal="right"/>
    </xf>
    <xf numFmtId="216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7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5" fontId="6" fillId="0" borderId="0" applyFont="0" applyFill="0" applyBorder="0" applyProtection="0">
      <alignment horizontal="right"/>
    </xf>
    <xf numFmtId="215" fontId="6" fillId="0" borderId="0" applyFont="0" applyFill="0" applyBorder="0" applyProtection="0">
      <alignment horizontal="right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0" fontId="6" fillId="0" borderId="0" applyFont="0" applyFill="0" applyBorder="0" applyProtection="0">
      <alignment horizontal="right"/>
    </xf>
    <xf numFmtId="220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1" fontId="74" fillId="0" borderId="0" applyFont="0" applyFill="0" applyBorder="0" applyProtection="0">
      <alignment horizontal="right"/>
    </xf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23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25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0" fontId="80" fillId="0" borderId="3" applyFont="0" applyFill="0" applyBorder="0" applyProtection="0">
      <alignment horizontal="right"/>
    </xf>
    <xf numFmtId="226" fontId="6" fillId="0" borderId="0" applyFont="0" applyFill="0" applyBorder="0" applyAlignment="0" applyProtection="0"/>
    <xf numFmtId="226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Protection="0">
      <alignment vertical="top"/>
    </xf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6" fillId="0" borderId="0"/>
    <xf numFmtId="0" fontId="6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3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3" applyNumberFormat="0" applyFill="0" applyAlignment="0" applyProtection="0"/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6" fillId="0" borderId="7" applyNumberFormat="0" applyFont="0" applyFill="0" applyAlignment="0" applyProtection="0"/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4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228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229" fontId="74" fillId="0" borderId="0" applyFont="0" applyFill="0" applyBorder="0" applyAlignment="0" applyProtection="0"/>
    <xf numFmtId="0" fontId="92" fillId="0" borderId="0"/>
    <xf numFmtId="23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231" fontId="93" fillId="0" borderId="0" applyNumberFormat="0" applyFont="0">
      <alignment horizontal="right"/>
    </xf>
    <xf numFmtId="189" fontId="6" fillId="0" borderId="0">
      <alignment horizontal="left"/>
      <protection locked="0"/>
    </xf>
    <xf numFmtId="189" fontId="6" fillId="0" borderId="0">
      <alignment horizontal="left"/>
      <protection locked="0"/>
    </xf>
    <xf numFmtId="231" fontId="93" fillId="0" borderId="0" applyNumberFormat="0" applyFont="0">
      <alignment horizontal="right"/>
    </xf>
    <xf numFmtId="231" fontId="93" fillId="0" borderId="0" applyNumberFormat="0" applyFont="0">
      <alignment horizontal="right"/>
    </xf>
    <xf numFmtId="1" fontId="63" fillId="0" borderId="0"/>
    <xf numFmtId="1" fontId="63" fillId="0" borderId="0"/>
    <xf numFmtId="1" fontId="63" fillId="0" borderId="0"/>
    <xf numFmtId="1" fontId="63" fillId="0" borderId="0"/>
    <xf numFmtId="231" fontId="93" fillId="0" borderId="0" applyNumberFormat="0" applyFont="0">
      <alignment horizontal="right"/>
    </xf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1" fontId="74" fillId="0" borderId="0"/>
    <xf numFmtId="232" fontId="6" fillId="0" borderId="0" applyFont="0" applyFill="0" applyBorder="0"/>
    <xf numFmtId="232" fontId="6" fillId="0" borderId="0" applyFont="0" applyFill="0" applyBorder="0"/>
    <xf numFmtId="233" fontId="94" fillId="0" borderId="8" applyBorder="0">
      <alignment horizontal="right"/>
    </xf>
    <xf numFmtId="234" fontId="95" fillId="0" borderId="0">
      <alignment horizontal="right"/>
    </xf>
    <xf numFmtId="233" fontId="94" fillId="6" borderId="9"/>
    <xf numFmtId="209" fontId="47" fillId="0" borderId="0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234" fontId="95" fillId="0" borderId="0">
      <alignment horizontal="right"/>
    </xf>
    <xf numFmtId="233" fontId="94" fillId="6" borderId="9"/>
    <xf numFmtId="0" fontId="96" fillId="0" borderId="0">
      <alignment horizontal="centerContinuous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97" fillId="0" borderId="10" applyFont="0"/>
    <xf numFmtId="181" fontId="70" fillId="0" borderId="0"/>
    <xf numFmtId="0" fontId="7" fillId="7" borderId="0">
      <alignment wrapText="1"/>
    </xf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>
      <alignment wrapText="1"/>
    </xf>
    <xf numFmtId="0" fontId="7" fillId="8" borderId="0" applyNumberFormat="0">
      <alignment horizontal="right" vertical="top" wrapText="1"/>
    </xf>
    <xf numFmtId="37" fontId="94" fillId="0" borderId="0"/>
    <xf numFmtId="37" fontId="94" fillId="0" borderId="0"/>
    <xf numFmtId="37" fontId="94" fillId="0" borderId="0"/>
    <xf numFmtId="37" fontId="94" fillId="0" borderId="0"/>
    <xf numFmtId="37" fontId="94" fillId="0" borderId="0"/>
    <xf numFmtId="37" fontId="94" fillId="0" borderId="0"/>
    <xf numFmtId="0" fontId="5" fillId="9" borderId="0" applyNumberFormat="0" applyBorder="0" applyAlignment="0" applyProtection="0"/>
    <xf numFmtId="0" fontId="228" fillId="55" borderId="0" applyNumberFormat="0" applyBorder="0" applyAlignment="0" applyProtection="0"/>
    <xf numFmtId="0" fontId="228" fillId="5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228" fillId="56" borderId="0" applyNumberFormat="0" applyBorder="0" applyAlignment="0" applyProtection="0"/>
    <xf numFmtId="0" fontId="228" fillId="56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8" fillId="57" borderId="0" applyNumberFormat="0" applyBorder="0" applyAlignment="0" applyProtection="0"/>
    <xf numFmtId="0" fontId="228" fillId="57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8" fillId="58" borderId="0" applyNumberFormat="0" applyBorder="0" applyAlignment="0" applyProtection="0"/>
    <xf numFmtId="0" fontId="228" fillId="5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8" fillId="59" borderId="0" applyNumberFormat="0" applyBorder="0" applyAlignment="0" applyProtection="0"/>
    <xf numFmtId="0" fontId="228" fillId="5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8" fillId="60" borderId="0" applyNumberFormat="0" applyBorder="0" applyAlignment="0" applyProtection="0"/>
    <xf numFmtId="0" fontId="228" fillId="60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70" fillId="0" borderId="0"/>
    <xf numFmtId="40" fontId="70" fillId="0" borderId="0"/>
    <xf numFmtId="0" fontId="7" fillId="15" borderId="0">
      <alignment wrapText="1"/>
    </xf>
    <xf numFmtId="0" fontId="7" fillId="7" borderId="0" applyNumberFormat="0">
      <alignment horizontal="right" vertical="top" wrapText="1"/>
    </xf>
    <xf numFmtId="235" fontId="94" fillId="0" borderId="11" applyBorder="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5" fillId="16" borderId="0" applyNumberFormat="0" applyBorder="0" applyAlignment="0" applyProtection="0"/>
    <xf numFmtId="0" fontId="228" fillId="61" borderId="0" applyNumberFormat="0" applyBorder="0" applyAlignment="0" applyProtection="0"/>
    <xf numFmtId="0" fontId="228" fillId="6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8" fillId="62" borderId="0" applyNumberFormat="0" applyBorder="0" applyAlignment="0" applyProtection="0"/>
    <xf numFmtId="0" fontId="228" fillId="6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8" fillId="63" borderId="0" applyNumberFormat="0" applyBorder="0" applyAlignment="0" applyProtection="0"/>
    <xf numFmtId="0" fontId="228" fillId="63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228" fillId="64" borderId="0" applyNumberFormat="0" applyBorder="0" applyAlignment="0" applyProtection="0"/>
    <xf numFmtId="0" fontId="228" fillId="6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228" fillId="65" borderId="0" applyNumberFormat="0" applyBorder="0" applyAlignment="0" applyProtection="0"/>
    <xf numFmtId="0" fontId="228" fillId="6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28" fillId="66" borderId="0" applyNumberFormat="0" applyBorder="0" applyAlignment="0" applyProtection="0"/>
    <xf numFmtId="0" fontId="228" fillId="66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229" fillId="67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229" fillId="68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29" fillId="69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229" fillId="7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229" fillId="7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29" fillId="7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98" fillId="0" borderId="0">
      <protection locked="0"/>
    </xf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6" fillId="0" borderId="12"/>
    <xf numFmtId="0" fontId="99" fillId="0" borderId="0" applyAlignment="0">
      <alignment horizontal="right"/>
    </xf>
    <xf numFmtId="0" fontId="99" fillId="0" borderId="0" applyAlignment="0">
      <alignment horizontal="right"/>
    </xf>
    <xf numFmtId="0" fontId="99" fillId="0" borderId="0" applyAlignment="0">
      <alignment horizontal="right"/>
    </xf>
    <xf numFmtId="0" fontId="99" fillId="0" borderId="0" applyAlignment="0">
      <alignment horizontal="right"/>
    </xf>
    <xf numFmtId="0" fontId="99" fillId="0" borderId="0" applyAlignment="0">
      <alignment horizontal="right"/>
    </xf>
    <xf numFmtId="0" fontId="99" fillId="0" borderId="0" applyAlignment="0">
      <alignment horizontal="right"/>
    </xf>
    <xf numFmtId="37" fontId="23" fillId="0" borderId="0" applyNumberFormat="0" applyFont="0" applyFill="0" applyBorder="0" applyProtection="0">
      <alignment horizontal="centerContinuous"/>
    </xf>
    <xf numFmtId="0" fontId="30" fillId="24" borderId="0" applyNumberFormat="0" applyBorder="0" applyAlignment="0" applyProtection="0"/>
    <xf numFmtId="0" fontId="229" fillId="7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29" fillId="7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29" fillId="7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229" fillId="7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229" fillId="77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229" fillId="78" borderId="0" applyNumberFormat="0" applyBorder="0" applyAlignment="0" applyProtection="0"/>
    <xf numFmtId="0" fontId="30" fillId="27" borderId="0" applyNumberFormat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7" fillId="0" borderId="0" applyNumberFormat="0" applyAlignment="0"/>
    <xf numFmtId="0" fontId="47" fillId="0" borderId="0" applyNumberFormat="0" applyAlignment="0"/>
    <xf numFmtId="0" fontId="73" fillId="28" borderId="13">
      <alignment horizontal="center" vertical="center"/>
    </xf>
    <xf numFmtId="0" fontId="23" fillId="0" borderId="0" applyNumberFormat="0" applyFont="0" applyFill="0" applyBorder="0" applyAlignment="0"/>
    <xf numFmtId="0" fontId="100" fillId="0" borderId="0"/>
    <xf numFmtId="0" fontId="90" fillId="0" borderId="0"/>
    <xf numFmtId="0" fontId="90" fillId="0" borderId="0"/>
    <xf numFmtId="17" fontId="9" fillId="3" borderId="12" applyNumberFormat="0">
      <alignment horizontal="center"/>
    </xf>
    <xf numFmtId="37" fontId="65" fillId="29" borderId="14" applyBorder="0" applyProtection="0">
      <alignment vertical="center"/>
    </xf>
    <xf numFmtId="0" fontId="6" fillId="0" borderId="0" applyFont="0" applyFill="0" applyBorder="0" applyAlignment="0" applyProtection="0"/>
    <xf numFmtId="0" fontId="70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101" fillId="0" borderId="0" applyNumberFormat="0" applyProtection="0"/>
    <xf numFmtId="0" fontId="102" fillId="0" borderId="16">
      <protection hidden="1"/>
    </xf>
    <xf numFmtId="0" fontId="103" fillId="30" borderId="16" applyNumberFormat="0" applyFont="0" applyBorder="0" applyAlignment="0" applyProtection="0">
      <protection hidden="1"/>
    </xf>
    <xf numFmtId="0" fontId="104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9" fontId="6" fillId="0" borderId="17" applyNumberFormat="0" applyFont="0" applyFill="0" applyAlignment="0" applyProtection="0"/>
    <xf numFmtId="9" fontId="6" fillId="0" borderId="17" applyNumberFormat="0" applyFont="0" applyFill="0" applyAlignment="0" applyProtection="0"/>
    <xf numFmtId="9" fontId="6" fillId="0" borderId="10" applyNumberFormat="0" applyFont="0" applyFill="0" applyAlignment="0" applyProtection="0"/>
    <xf numFmtId="9" fontId="6" fillId="0" borderId="10" applyNumberFormat="0" applyFont="0" applyFill="0" applyAlignment="0" applyProtection="0"/>
    <xf numFmtId="37" fontId="106" fillId="0" borderId="5" applyNumberFormat="0" applyFont="0" applyFill="0" applyAlignment="0" applyProtection="0">
      <alignment horizontal="centerContinuous"/>
    </xf>
    <xf numFmtId="9" fontId="6" fillId="0" borderId="18" applyNumberFormat="0" applyFont="0" applyFill="0" applyAlignment="0" applyProtection="0"/>
    <xf numFmtId="9" fontId="6" fillId="0" borderId="18" applyNumberFormat="0" applyFont="0" applyFill="0" applyAlignment="0" applyProtection="0"/>
    <xf numFmtId="9" fontId="6" fillId="0" borderId="19" applyNumberFormat="0" applyFont="0" applyFill="0" applyAlignment="0" applyProtection="0"/>
    <xf numFmtId="9" fontId="6" fillId="0" borderId="19" applyNumberFormat="0" applyFont="0" applyFill="0" applyAlignment="0" applyProtection="0"/>
    <xf numFmtId="0" fontId="31" fillId="10" borderId="0" applyNumberFormat="0" applyBorder="0" applyAlignment="0" applyProtection="0"/>
    <xf numFmtId="0" fontId="230" fillId="79" borderId="0" applyNumberFormat="0" applyBorder="0" applyAlignment="0" applyProtection="0"/>
    <xf numFmtId="0" fontId="31" fillId="10" borderId="0" applyNumberFormat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36" fontId="100" fillId="0" borderId="0"/>
    <xf numFmtId="209" fontId="70" fillId="0" borderId="0"/>
    <xf numFmtId="237" fontId="70" fillId="0" borderId="20"/>
    <xf numFmtId="238" fontId="100" fillId="0" borderId="0"/>
    <xf numFmtId="0" fontId="100" fillId="0" borderId="0"/>
    <xf numFmtId="239" fontId="100" fillId="0" borderId="0"/>
    <xf numFmtId="0" fontId="70" fillId="0" borderId="0">
      <alignment horizontal="right"/>
    </xf>
    <xf numFmtId="0" fontId="100" fillId="0" borderId="0">
      <alignment horizontal="right"/>
    </xf>
    <xf numFmtId="240" fontId="100" fillId="0" borderId="0">
      <alignment horizontal="right"/>
    </xf>
    <xf numFmtId="0" fontId="6" fillId="0" borderId="0"/>
    <xf numFmtId="241" fontId="70" fillId="0" borderId="0">
      <alignment horizontal="right"/>
    </xf>
    <xf numFmtId="0" fontId="9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29" borderId="0" applyNumberFormat="0" applyFill="0" applyBorder="0" applyAlignment="0" applyProtection="0">
      <protection locked="0"/>
    </xf>
    <xf numFmtId="201" fontId="47" fillId="0" borderId="0" applyNumberFormat="0" applyFont="0" applyAlignment="0"/>
    <xf numFmtId="242" fontId="23" fillId="0" borderId="0" applyFont="0" applyFill="0" applyBorder="0" applyAlignment="0" applyProtection="0"/>
    <xf numFmtId="242" fontId="23" fillId="0" borderId="0" applyFont="0" applyFill="0" applyBorder="0" applyAlignment="0" applyProtection="0"/>
    <xf numFmtId="243" fontId="23" fillId="0" borderId="0" applyFont="0" applyFill="0" applyBorder="0" applyAlignment="0" applyProtection="0"/>
    <xf numFmtId="243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244" fontId="23" fillId="0" borderId="0" applyFont="0" applyFill="0" applyBorder="0" applyAlignment="0" applyProtection="0"/>
    <xf numFmtId="244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245" fontId="23" fillId="0" borderId="0" applyFont="0" applyFill="0" applyBorder="0" applyAlignment="0" applyProtection="0"/>
    <xf numFmtId="245" fontId="23" fillId="0" borderId="0" applyFont="0" applyFill="0" applyBorder="0" applyAlignment="0" applyProtection="0"/>
    <xf numFmtId="246" fontId="23" fillId="0" borderId="0" applyFont="0" applyFill="0" applyBorder="0" applyAlignment="0" applyProtection="0"/>
    <xf numFmtId="246" fontId="23" fillId="0" borderId="0" applyFont="0" applyFill="0" applyBorder="0" applyAlignment="0" applyProtection="0"/>
    <xf numFmtId="247" fontId="23" fillId="0" borderId="0" applyFont="0" applyFill="0" applyBorder="0" applyAlignment="0" applyProtection="0"/>
    <xf numFmtId="247" fontId="23" fillId="0" borderId="0" applyFont="0" applyFill="0" applyBorder="0" applyAlignment="0" applyProtection="0"/>
    <xf numFmtId="248" fontId="23" fillId="0" borderId="0" applyFont="0" applyFill="0" applyBorder="0" applyAlignment="0" applyProtection="0"/>
    <xf numFmtId="24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9" fontId="6" fillId="0" borderId="0"/>
    <xf numFmtId="209" fontId="6" fillId="0" borderId="0"/>
    <xf numFmtId="0" fontId="109" fillId="0" borderId="0" applyNumberFormat="0" applyFill="0" applyBorder="0" applyAlignment="0" applyProtection="0"/>
    <xf numFmtId="249" fontId="100" fillId="0" borderId="0"/>
    <xf numFmtId="0" fontId="100" fillId="0" borderId="0"/>
    <xf numFmtId="0" fontId="100" fillId="0" borderId="0"/>
    <xf numFmtId="1" fontId="64" fillId="31" borderId="21">
      <alignment horizontal="center"/>
    </xf>
    <xf numFmtId="0" fontId="100" fillId="0" borderId="0"/>
    <xf numFmtId="0" fontId="64" fillId="31" borderId="22">
      <alignment horizontal="center"/>
    </xf>
    <xf numFmtId="0" fontId="64" fillId="31" borderId="22">
      <alignment horizontal="center"/>
    </xf>
    <xf numFmtId="0" fontId="100" fillId="0" borderId="0"/>
    <xf numFmtId="0" fontId="109" fillId="0" borderId="0" applyNumberFormat="0" applyFill="0" applyBorder="0" applyAlignment="0" applyProtection="0"/>
    <xf numFmtId="0" fontId="92" fillId="0" borderId="0" applyBorder="0" applyProtection="0"/>
    <xf numFmtId="0" fontId="92" fillId="0" borderId="0"/>
    <xf numFmtId="242" fontId="110" fillId="0" borderId="0">
      <alignment horizontal="right"/>
    </xf>
    <xf numFmtId="0" fontId="111" fillId="0" borderId="0" applyNumberFormat="0" applyFill="0" applyBorder="0" applyAlignment="0" applyProtection="0"/>
    <xf numFmtId="0" fontId="60" fillId="32" borderId="0" applyBorder="0">
      <alignment horizontal="left" vertical="center" indent="1"/>
    </xf>
    <xf numFmtId="0" fontId="23" fillId="0" borderId="0"/>
    <xf numFmtId="0" fontId="112" fillId="0" borderId="0"/>
    <xf numFmtId="209" fontId="6" fillId="0" borderId="0"/>
    <xf numFmtId="209" fontId="6" fillId="0" borderId="0"/>
    <xf numFmtId="0" fontId="61" fillId="0" borderId="10" applyNumberFormat="0" applyFill="0" applyAlignment="0" applyProtection="0"/>
    <xf numFmtId="0" fontId="112" fillId="0" borderId="0"/>
    <xf numFmtId="0" fontId="82" fillId="29" borderId="23" applyNumberFormat="0" applyFill="0" applyBorder="0" applyAlignment="0" applyProtection="0">
      <protection locked="0"/>
    </xf>
    <xf numFmtId="0" fontId="35" fillId="11" borderId="0" applyNumberFormat="0" applyBorder="0" applyAlignment="0" applyProtection="0"/>
    <xf numFmtId="166" fontId="113" fillId="0" borderId="20" applyAlignment="0" applyProtection="0"/>
    <xf numFmtId="0" fontId="70" fillId="0" borderId="2" applyNumberFormat="0" applyFont="0" applyFill="0" applyAlignment="0" applyProtection="0"/>
    <xf numFmtId="0" fontId="70" fillId="0" borderId="2" applyNumberFormat="0" applyFont="0" applyFill="0" applyAlignment="0" applyProtection="0"/>
    <xf numFmtId="0" fontId="70" fillId="0" borderId="24" applyNumberFormat="0" applyFont="0" applyFill="0" applyAlignment="0" applyProtection="0"/>
    <xf numFmtId="0" fontId="70" fillId="0" borderId="24" applyNumberFormat="0" applyFont="0" applyFill="0" applyAlignment="0" applyProtection="0"/>
    <xf numFmtId="222" fontId="23" fillId="0" borderId="0"/>
    <xf numFmtId="250" fontId="73" fillId="0" borderId="2" applyNumberFormat="0" applyFill="0" applyAlignment="0" applyProtection="0">
      <alignment horizontal="center"/>
    </xf>
    <xf numFmtId="0" fontId="61" fillId="0" borderId="25">
      <alignment horizontal="centerContinuous"/>
    </xf>
    <xf numFmtId="0" fontId="61" fillId="0" borderId="25">
      <alignment horizontal="centerContinuous"/>
    </xf>
    <xf numFmtId="251" fontId="73" fillId="0" borderId="10" applyFill="0" applyAlignment="0" applyProtection="0">
      <alignment horizontal="center"/>
    </xf>
    <xf numFmtId="3" fontId="114" fillId="0" borderId="0"/>
    <xf numFmtId="0" fontId="115" fillId="0" borderId="20">
      <alignment horizontal="left" wrapText="1"/>
    </xf>
    <xf numFmtId="252" fontId="116" fillId="0" borderId="0" applyFont="0" applyFill="0" applyBorder="0" applyAlignment="0" applyProtection="0"/>
    <xf numFmtId="0" fontId="35" fillId="11" borderId="0" applyNumberFormat="0" applyBorder="0" applyAlignment="0" applyProtection="0"/>
    <xf numFmtId="0" fontId="74" fillId="0" borderId="0" applyFont="0" applyFill="0" applyBorder="0" applyAlignment="0" applyProtection="0"/>
    <xf numFmtId="233" fontId="94" fillId="6" borderId="0"/>
    <xf numFmtId="233" fontId="94" fillId="6" borderId="0"/>
    <xf numFmtId="233" fontId="94" fillId="6" borderId="0"/>
    <xf numFmtId="233" fontId="94" fillId="6" borderId="0"/>
    <xf numFmtId="233" fontId="94" fillId="6" borderId="0"/>
    <xf numFmtId="209" fontId="111" fillId="0" borderId="2">
      <alignment horizontal="center"/>
    </xf>
    <xf numFmtId="209" fontId="111" fillId="0" borderId="2">
      <alignment horizontal="center"/>
    </xf>
    <xf numFmtId="0" fontId="111" fillId="0" borderId="2">
      <alignment horizontal="center"/>
    </xf>
    <xf numFmtId="0" fontId="111" fillId="0" borderId="2">
      <alignment horizontal="center"/>
    </xf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233" fontId="94" fillId="6" borderId="0"/>
    <xf numFmtId="0" fontId="104" fillId="0" borderId="0"/>
    <xf numFmtId="242" fontId="110" fillId="0" borderId="0" applyFont="0" applyFill="0" applyBorder="0" applyAlignment="0" applyProtection="0">
      <alignment horizontal="right"/>
    </xf>
    <xf numFmtId="233" fontId="94" fillId="0" borderId="0"/>
    <xf numFmtId="231" fontId="62" fillId="0" borderId="0" applyNumberFormat="0"/>
    <xf numFmtId="37" fontId="93" fillId="0" borderId="0"/>
    <xf numFmtId="231" fontId="117" fillId="0" borderId="0">
      <alignment horizontal="right"/>
    </xf>
    <xf numFmtId="233" fontId="118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53" fontId="6" fillId="0" borderId="0" applyFont="0" applyFill="0" applyBorder="0" applyAlignment="0" applyProtection="0"/>
    <xf numFmtId="233" fontId="94" fillId="0" borderId="0"/>
    <xf numFmtId="231" fontId="62" fillId="0" borderId="0" applyNumberFormat="0"/>
    <xf numFmtId="37" fontId="93" fillId="0" borderId="0"/>
    <xf numFmtId="253" fontId="6" fillId="0" borderId="0" applyFont="0" applyFill="0" applyBorder="0" applyAlignment="0" applyProtection="0"/>
    <xf numFmtId="242" fontId="119" fillId="3" borderId="26" applyNumberFormat="0" applyFont="0" applyBorder="0">
      <alignment horizontal="right"/>
    </xf>
    <xf numFmtId="244" fontId="6" fillId="0" borderId="0" applyFont="0" applyFill="0" applyBorder="0" applyAlignment="0" applyProtection="0"/>
    <xf numFmtId="244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33" fontId="94" fillId="6" borderId="0"/>
    <xf numFmtId="242" fontId="110" fillId="0" borderId="0">
      <alignment horizontal="right"/>
    </xf>
    <xf numFmtId="37" fontId="94" fillId="0" borderId="0"/>
    <xf numFmtId="254" fontId="6" fillId="0" borderId="0" applyFont="0" applyFill="0" applyBorder="0" applyAlignment="0" applyProtection="0"/>
    <xf numFmtId="254" fontId="6" fillId="0" borderId="0" applyFont="0" applyFill="0" applyBorder="0" applyAlignment="0" applyProtection="0"/>
    <xf numFmtId="231" fontId="94" fillId="0" borderId="0">
      <alignment horizontal="right"/>
    </xf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6" fontId="6" fillId="0" borderId="0" applyFill="0" applyBorder="0" applyAlignment="0"/>
    <xf numFmtId="256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32" fillId="30" borderId="27" applyNumberFormat="0" applyAlignment="0" applyProtection="0"/>
    <xf numFmtId="0" fontId="231" fillId="80" borderId="80" applyNumberFormat="0" applyAlignment="0" applyProtection="0"/>
    <xf numFmtId="0" fontId="32" fillId="30" borderId="27" applyNumberFormat="0" applyAlignment="0" applyProtection="0"/>
    <xf numFmtId="0" fontId="32" fillId="30" borderId="27" applyNumberFormat="0" applyAlignment="0" applyProtection="0"/>
    <xf numFmtId="257" fontId="120" fillId="0" borderId="28" applyFill="0" applyBorder="0" applyAlignment="0" applyProtection="0">
      <alignment horizontal="right"/>
    </xf>
    <xf numFmtId="258" fontId="121" fillId="0" borderId="0" applyFont="0" applyFill="0"/>
    <xf numFmtId="259" fontId="47" fillId="33" borderId="0" applyNumberFormat="0" applyFont="0" applyBorder="0" applyAlignment="0">
      <protection locked="0"/>
    </xf>
    <xf numFmtId="259" fontId="47" fillId="33" borderId="0" applyNumberFormat="0" applyFont="0" applyBorder="0" applyAlignment="0">
      <protection locked="0"/>
    </xf>
    <xf numFmtId="0" fontId="70" fillId="0" borderId="0" applyFill="0" applyBorder="0" applyProtection="0"/>
    <xf numFmtId="0" fontId="122" fillId="0" borderId="0"/>
    <xf numFmtId="0" fontId="123" fillId="34" borderId="12"/>
    <xf numFmtId="234" fontId="61" fillId="0" borderId="10"/>
    <xf numFmtId="0" fontId="33" fillId="35" borderId="29" applyNumberFormat="0" applyAlignment="0" applyProtection="0"/>
    <xf numFmtId="0" fontId="40" fillId="0" borderId="30" applyNumberFormat="0" applyFill="0" applyAlignment="0" applyProtection="0"/>
    <xf numFmtId="0" fontId="33" fillId="35" borderId="29" applyNumberFormat="0" applyAlignment="0" applyProtection="0"/>
    <xf numFmtId="0" fontId="40" fillId="0" borderId="30" applyNumberFormat="0" applyFill="0" applyAlignment="0" applyProtection="0"/>
    <xf numFmtId="209" fontId="6" fillId="0" borderId="7"/>
    <xf numFmtId="209" fontId="6" fillId="0" borderId="7"/>
    <xf numFmtId="0" fontId="24" fillId="0" borderId="0" applyFill="0" applyBorder="0" applyProtection="0">
      <alignment horizontal="center"/>
      <protection locked="0"/>
    </xf>
    <xf numFmtId="0" fontId="124" fillId="36" borderId="0"/>
    <xf numFmtId="0" fontId="11" fillId="0" borderId="0"/>
    <xf numFmtId="0" fontId="33" fillId="35" borderId="29" applyNumberFormat="0" applyAlignment="0" applyProtection="0"/>
    <xf numFmtId="0" fontId="232" fillId="81" borderId="81" applyNumberFormat="0" applyAlignment="0" applyProtection="0"/>
    <xf numFmtId="0" fontId="33" fillId="35" borderId="29" applyNumberFormat="0" applyAlignment="0" applyProtection="0"/>
    <xf numFmtId="3" fontId="103" fillId="0" borderId="0"/>
    <xf numFmtId="234" fontId="94" fillId="6" borderId="0"/>
    <xf numFmtId="0" fontId="125" fillId="0" borderId="0" applyNumberFormat="0" applyFill="0" applyBorder="0" applyAlignment="0" applyProtection="0"/>
    <xf numFmtId="0" fontId="47" fillId="0" borderId="16"/>
    <xf numFmtId="0" fontId="47" fillId="0" borderId="16"/>
    <xf numFmtId="0" fontId="125" fillId="0" borderId="0" applyNumberFormat="0" applyFill="0" applyBorder="0" applyAlignment="0" applyProtection="0"/>
    <xf numFmtId="222" fontId="23" fillId="0" borderId="0"/>
    <xf numFmtId="222" fontId="23" fillId="0" borderId="24"/>
    <xf numFmtId="0" fontId="126" fillId="0" borderId="10" applyNumberFormat="0" applyFill="0" applyBorder="0" applyAlignment="0" applyProtection="0">
      <alignment horizontal="center"/>
    </xf>
    <xf numFmtId="0" fontId="6" fillId="0" borderId="0">
      <alignment horizontal="center" wrapText="1"/>
      <protection hidden="1"/>
    </xf>
    <xf numFmtId="0" fontId="127" fillId="0" borderId="8" applyNumberFormat="0" applyFill="0" applyProtection="0">
      <alignment horizontal="center" vertical="center"/>
    </xf>
    <xf numFmtId="0" fontId="128" fillId="0" borderId="10" applyNumberFormat="0" applyFill="0" applyBorder="0" applyProtection="0">
      <alignment horizontal="right"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9" fillId="0" borderId="31"/>
    <xf numFmtId="222" fontId="23" fillId="0" borderId="0"/>
    <xf numFmtId="0" fontId="28" fillId="0" borderId="0" applyNumberFormat="0" applyFill="0" applyBorder="0" applyProtection="0">
      <alignment horizontal="right"/>
    </xf>
    <xf numFmtId="0" fontId="27" fillId="0" borderId="32">
      <alignment horizontal="center"/>
    </xf>
    <xf numFmtId="0" fontId="27" fillId="0" borderId="10" applyNumberFormat="0" applyFill="0" applyProtection="0">
      <alignment horizontal="right" wrapText="1"/>
    </xf>
    <xf numFmtId="0" fontId="27" fillId="0" borderId="10" applyNumberFormat="0" applyFill="0" applyProtection="0">
      <alignment horizontal="right" wrapText="1"/>
    </xf>
    <xf numFmtId="0" fontId="130" fillId="37" borderId="0"/>
    <xf numFmtId="260" fontId="23" fillId="0" borderId="0">
      <alignment horizontal="right"/>
    </xf>
    <xf numFmtId="165" fontId="6" fillId="0" borderId="0" applyFont="0" applyFill="0" applyBorder="0" applyAlignment="0" applyProtection="0"/>
    <xf numFmtId="261" fontId="131" fillId="0" borderId="0"/>
    <xf numFmtId="261" fontId="131" fillId="0" borderId="0"/>
    <xf numFmtId="261" fontId="131" fillId="0" borderId="0"/>
    <xf numFmtId="261" fontId="131" fillId="0" borderId="0"/>
    <xf numFmtId="261" fontId="131" fillId="0" borderId="0"/>
    <xf numFmtId="261" fontId="131" fillId="0" borderId="0"/>
    <xf numFmtId="261" fontId="131" fillId="0" borderId="0"/>
    <xf numFmtId="261" fontId="131" fillId="0" borderId="0"/>
    <xf numFmtId="0" fontId="132" fillId="0" borderId="12" applyFont="0" applyFill="0" applyBorder="0" applyAlignment="0" applyProtection="0">
      <alignment horizontal="center" wrapText="1"/>
    </xf>
    <xf numFmtId="0" fontId="11" fillId="0" borderId="0"/>
    <xf numFmtId="255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38" fontId="102" fillId="0" borderId="0">
      <alignment horizontal="center"/>
      <protection locked="0"/>
    </xf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263" fontId="133" fillId="0" borderId="0" applyFill="0" applyBorder="0" applyProtection="0"/>
    <xf numFmtId="264" fontId="133" fillId="0" borderId="0" applyFont="0" applyFill="0" applyBorder="0" applyAlignment="0" applyProtection="0"/>
    <xf numFmtId="265" fontId="133" fillId="0" borderId="0" applyFont="0" applyFill="0" applyBorder="0" applyAlignment="0" applyProtection="0">
      <alignment horizontal="right"/>
    </xf>
    <xf numFmtId="262" fontId="9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66" fontId="23" fillId="0" borderId="0" applyFont="0" applyFill="0" applyBorder="0" applyAlignment="0" applyProtection="0"/>
    <xf numFmtId="266" fontId="23" fillId="0" borderId="0" applyFont="0" applyFill="0" applyBorder="0" applyAlignment="0" applyProtection="0"/>
    <xf numFmtId="0" fontId="9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228" fillId="0" borderId="0" applyFont="0" applyFill="0" applyBorder="0" applyAlignment="0" applyProtection="0"/>
    <xf numFmtId="173" fontId="228" fillId="0" borderId="0" applyFont="0" applyFill="0" applyBorder="0" applyAlignment="0" applyProtection="0"/>
    <xf numFmtId="173" fontId="228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228" fillId="0" borderId="0" applyFont="0" applyFill="0" applyBorder="0" applyAlignment="0" applyProtection="0"/>
    <xf numFmtId="173" fontId="22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70" fillId="0" borderId="0" applyFill="0" applyBorder="0" applyAlignment="0" applyProtection="0"/>
    <xf numFmtId="265" fontId="73" fillId="0" borderId="0"/>
    <xf numFmtId="209" fontId="47" fillId="0" borderId="0"/>
    <xf numFmtId="209" fontId="47" fillId="0" borderId="0"/>
    <xf numFmtId="173" fontId="23" fillId="0" borderId="0" applyFont="0" applyFill="0" applyBorder="0" applyAlignment="0" applyProtection="0"/>
    <xf numFmtId="267" fontId="135" fillId="0" borderId="0">
      <protection locked="0"/>
    </xf>
    <xf numFmtId="0" fontId="98" fillId="0" borderId="0"/>
    <xf numFmtId="267" fontId="135" fillId="0" borderId="0">
      <protection locked="0"/>
    </xf>
    <xf numFmtId="0" fontId="103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103" fillId="0" borderId="0" applyFont="0" applyFill="0" applyBorder="0" applyAlignment="0" applyProtection="0"/>
    <xf numFmtId="268" fontId="47" fillId="0" borderId="0"/>
    <xf numFmtId="268" fontId="47" fillId="0" borderId="0"/>
    <xf numFmtId="0" fontId="23" fillId="0" borderId="0">
      <alignment horizontal="right"/>
    </xf>
    <xf numFmtId="0" fontId="23" fillId="0" borderId="0">
      <alignment horizontal="right"/>
    </xf>
    <xf numFmtId="0" fontId="66" fillId="38" borderId="0">
      <alignment horizontal="center" vertical="center" wrapText="1"/>
    </xf>
    <xf numFmtId="222" fontId="29" fillId="0" borderId="0" applyFill="0" applyBorder="0">
      <alignment horizontal="left"/>
    </xf>
    <xf numFmtId="0" fontId="136" fillId="0" borderId="0" applyNumberFormat="0" applyAlignment="0">
      <alignment horizontal="left"/>
    </xf>
    <xf numFmtId="0" fontId="137" fillId="0" borderId="0" applyNumberFormat="0" applyAlignment="0"/>
    <xf numFmtId="202" fontId="6" fillId="0" borderId="0"/>
    <xf numFmtId="202" fontId="6" fillId="0" borderId="0"/>
    <xf numFmtId="167" fontId="74" fillId="0" borderId="0" applyFont="0" applyFill="0" applyBorder="0" applyAlignment="0" applyProtection="0"/>
    <xf numFmtId="269" fontId="6" fillId="0" borderId="0" applyFill="0" applyBorder="0">
      <alignment horizontal="right"/>
      <protection locked="0"/>
    </xf>
    <xf numFmtId="0" fontId="138" fillId="0" borderId="0"/>
    <xf numFmtId="270" fontId="139" fillId="0" borderId="0">
      <alignment horizontal="right"/>
    </xf>
    <xf numFmtId="164" fontId="6" fillId="0" borderId="0" applyFont="0" applyFill="0" applyBorder="0" applyAlignment="0" applyProtection="0"/>
    <xf numFmtId="203" fontId="70" fillId="0" borderId="0" applyFont="0" applyFill="0" applyBorder="0" applyAlignment="0" applyProtection="0">
      <protection locked="0"/>
    </xf>
    <xf numFmtId="203" fontId="70" fillId="0" borderId="0" applyFont="0" applyFill="0" applyBorder="0" applyAlignment="0" applyProtection="0">
      <protection locked="0"/>
    </xf>
    <xf numFmtId="230" fontId="23" fillId="0" borderId="0" applyFont="0" applyFill="0" applyBorder="0" applyAlignment="0" applyProtection="0">
      <protection locked="0"/>
    </xf>
    <xf numFmtId="230" fontId="23" fillId="0" borderId="0" applyFont="0" applyFill="0" applyBorder="0" applyAlignment="0" applyProtection="0">
      <protection locked="0"/>
    </xf>
    <xf numFmtId="0" fontId="140" fillId="0" borderId="12"/>
    <xf numFmtId="255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0" fontId="90" fillId="0" borderId="0" applyFont="0" applyFill="0" applyBorder="0" applyAlignment="0" applyProtection="0"/>
    <xf numFmtId="169" fontId="141" fillId="0" borderId="33">
      <protection locked="0"/>
    </xf>
    <xf numFmtId="250" fontId="23" fillId="0" borderId="0" applyFont="0" applyFill="0" applyBorder="0" applyAlignment="0" applyProtection="0"/>
    <xf numFmtId="250" fontId="23" fillId="0" borderId="0" applyFont="0" applyFill="0" applyBorder="0" applyAlignment="0" applyProtection="0"/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251" fontId="133" fillId="0" borderId="0" applyFont="0" applyFill="0" applyBorder="0" applyAlignment="0" applyProtection="0">
      <alignment horizontal="right"/>
    </xf>
    <xf numFmtId="0" fontId="92" fillId="0" borderId="0" applyFont="0" applyFill="0" applyBorder="0" applyAlignment="0" applyProtection="0"/>
    <xf numFmtId="164" fontId="6" fillId="0" borderId="0" applyFont="0" applyFill="0" applyBorder="0" applyAlignment="0" applyProtection="0"/>
    <xf numFmtId="195" fontId="59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228" fillId="0" borderId="0" applyFont="0" applyFill="0" applyBorder="0" applyAlignment="0" applyProtection="0"/>
    <xf numFmtId="172" fontId="228" fillId="0" borderId="0" applyFont="0" applyFill="0" applyBorder="0" applyAlignment="0" applyProtection="0"/>
    <xf numFmtId="166" fontId="70" fillId="0" borderId="0" applyFill="0" applyBorder="0" applyAlignment="0" applyProtection="0"/>
    <xf numFmtId="268" fontId="6" fillId="0" borderId="0" applyFont="0" applyFill="0" applyBorder="0" applyProtection="0">
      <alignment horizontal="right"/>
    </xf>
    <xf numFmtId="268" fontId="6" fillId="0" borderId="0" applyFont="0" applyFill="0" applyBorder="0" applyProtection="0">
      <alignment horizontal="right"/>
    </xf>
    <xf numFmtId="271" fontId="135" fillId="0" borderId="0">
      <protection locked="0"/>
    </xf>
    <xf numFmtId="186" fontId="6" fillId="0" borderId="34" applyFill="0" applyBorder="0" applyAlignment="0" applyProtection="0">
      <alignment horizontal="right"/>
    </xf>
    <xf numFmtId="186" fontId="6" fillId="0" borderId="34" applyFill="0" applyBorder="0" applyAlignment="0" applyProtection="0">
      <alignment horizontal="right"/>
    </xf>
    <xf numFmtId="272" fontId="6" fillId="0" borderId="34" applyFont="0" applyFill="0" applyBorder="0" applyAlignment="0" applyProtection="0">
      <alignment horizontal="right"/>
    </xf>
    <xf numFmtId="272" fontId="6" fillId="0" borderId="34" applyFont="0" applyFill="0" applyBorder="0" applyAlignment="0" applyProtection="0">
      <alignment horizontal="right"/>
    </xf>
    <xf numFmtId="0" fontId="103" fillId="0" borderId="0" applyFont="0" applyFill="0" applyBorder="0" applyAlignment="0" applyProtection="0"/>
    <xf numFmtId="273" fontId="74" fillId="0" borderId="0" applyFont="0" applyFill="0" applyBorder="0" applyAlignment="0" applyProtection="0"/>
    <xf numFmtId="222" fontId="23" fillId="0" borderId="0"/>
    <xf numFmtId="168" fontId="92" fillId="0" borderId="0" applyFill="0" applyBorder="0" applyProtection="0"/>
    <xf numFmtId="0" fontId="73" fillId="3" borderId="0" applyFont="0" applyBorder="0"/>
    <xf numFmtId="0" fontId="140" fillId="0" borderId="0"/>
    <xf numFmtId="273" fontId="73" fillId="3" borderId="0" applyFont="0" applyBorder="0"/>
    <xf numFmtId="231" fontId="119" fillId="0" borderId="0"/>
    <xf numFmtId="262" fontId="142" fillId="29" borderId="0" applyFont="0" applyFill="0" applyBorder="0" applyAlignment="0" applyProtection="0">
      <alignment vertical="center"/>
      <protection locked="0"/>
    </xf>
    <xf numFmtId="14" fontId="6" fillId="0" borderId="0" applyFont="0" applyFill="0" applyBorder="0" applyAlignment="0" applyProtection="0">
      <alignment horizontal="center"/>
    </xf>
    <xf numFmtId="14" fontId="6" fillId="0" borderId="0" applyFont="0" applyFill="0" applyBorder="0" applyAlignment="0" applyProtection="0">
      <alignment horizontal="center"/>
    </xf>
    <xf numFmtId="0" fontId="142" fillId="29" borderId="0" applyFont="0" applyFill="0" applyBorder="0" applyAlignment="0" applyProtection="0">
      <alignment vertical="center"/>
      <protection locked="0"/>
    </xf>
    <xf numFmtId="262" fontId="142" fillId="29" borderId="0" applyFont="0" applyFill="0" applyBorder="0" applyAlignment="0" applyProtection="0">
      <alignment vertical="center"/>
      <protection locked="0"/>
    </xf>
    <xf numFmtId="0" fontId="142" fillId="29" borderId="0" applyFont="0" applyFill="0" applyBorder="0" applyAlignment="0" applyProtection="0">
      <alignment vertical="center"/>
      <protection locked="0"/>
    </xf>
    <xf numFmtId="0" fontId="142" fillId="29" borderId="0" applyFont="0" applyFill="0" applyBorder="0" applyAlignment="0" applyProtection="0">
      <alignment vertical="center"/>
      <protection locked="0"/>
    </xf>
    <xf numFmtId="0" fontId="142" fillId="29" borderId="0" applyFont="0" applyFill="0" applyBorder="0" applyAlignment="0" applyProtection="0">
      <alignment vertical="center"/>
      <protection locked="0"/>
    </xf>
    <xf numFmtId="0" fontId="142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0" fontId="6" fillId="29" borderId="0" applyFont="0" applyFill="0" applyBorder="0" applyAlignment="0" applyProtection="0">
      <alignment vertical="center"/>
      <protection locked="0"/>
    </xf>
    <xf numFmtId="170" fontId="76" fillId="0" borderId="0" applyFont="0" applyFill="0" applyBorder="0" applyAlignment="0" applyProtection="0">
      <alignment horizontal="right"/>
    </xf>
    <xf numFmtId="170" fontId="76" fillId="0" borderId="0" applyFont="0" applyFill="0" applyBorder="0" applyAlignment="0" applyProtection="0">
      <alignment horizontal="right"/>
    </xf>
    <xf numFmtId="274" fontId="73" fillId="0" borderId="0" applyFont="0" applyFill="0" applyBorder="0" applyAlignment="0" applyProtection="0">
      <alignment horizontal="right"/>
    </xf>
    <xf numFmtId="191" fontId="73" fillId="0" borderId="0" applyFont="0" applyFill="0" applyBorder="0" applyAlignment="0" applyProtection="0">
      <alignment horizontal="right"/>
    </xf>
    <xf numFmtId="275" fontId="73" fillId="0" borderId="0" applyFont="0" applyFill="0" applyBorder="0" applyAlignment="0" applyProtection="0">
      <alignment horizontal="right"/>
    </xf>
    <xf numFmtId="209" fontId="23" fillId="0" borderId="0" applyFont="0" applyFill="0" applyBorder="0" applyAlignment="0" applyProtection="0"/>
    <xf numFmtId="209" fontId="23" fillId="0" borderId="0" applyFont="0" applyFill="0" applyBorder="0" applyAlignment="0" applyProtection="0"/>
    <xf numFmtId="0" fontId="71" fillId="0" borderId="0" applyNumberFormat="0">
      <alignment horizontal="right"/>
    </xf>
    <xf numFmtId="0" fontId="140" fillId="0" borderId="35"/>
    <xf numFmtId="232" fontId="6" fillId="0" borderId="0">
      <alignment horizontal="right"/>
    </xf>
    <xf numFmtId="232" fontId="6" fillId="0" borderId="0">
      <alignment horizontal="right"/>
    </xf>
    <xf numFmtId="276" fontId="23" fillId="0" borderId="0">
      <alignment horizontal="right"/>
    </xf>
    <xf numFmtId="276" fontId="23" fillId="0" borderId="0">
      <alignment horizontal="right"/>
    </xf>
    <xf numFmtId="209" fontId="6" fillId="0" borderId="0" applyNumberFormat="0" applyAlignment="0">
      <alignment horizontal="left"/>
      <protection locked="0"/>
    </xf>
    <xf numFmtId="209" fontId="6" fillId="0" borderId="0" applyNumberFormat="0" applyAlignment="0">
      <alignment horizontal="left"/>
      <protection locked="0"/>
    </xf>
    <xf numFmtId="169" fontId="143" fillId="0" borderId="0" applyNumberFormat="0" applyFill="0" applyBorder="0" applyAlignment="0"/>
    <xf numFmtId="0" fontId="144" fillId="0" borderId="0"/>
    <xf numFmtId="0" fontId="145" fillId="0" borderId="0" applyNumberFormat="0" applyAlignment="0"/>
    <xf numFmtId="14" fontId="47" fillId="0" borderId="0" applyFill="0" applyBorder="0" applyAlignment="0" applyProtection="0"/>
    <xf numFmtId="15" fontId="27" fillId="0" borderId="0" applyFill="0" applyBorder="0" applyAlignment="0"/>
    <xf numFmtId="15" fontId="27" fillId="0" borderId="0" applyFill="0" applyBorder="0" applyAlignment="0"/>
    <xf numFmtId="277" fontId="23" fillId="0" borderId="0" applyFont="0" applyFill="0" applyBorder="0" applyAlignment="0" applyProtection="0"/>
    <xf numFmtId="27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78" fontId="23" fillId="0" borderId="0" applyFont="0" applyFill="0" applyBorder="0" applyAlignment="0" applyProtection="0"/>
    <xf numFmtId="278" fontId="23" fillId="0" borderId="0" applyFont="0" applyFill="0" applyBorder="0" applyAlignment="0" applyProtection="0"/>
    <xf numFmtId="0" fontId="27" fillId="39" borderId="0" applyFont="0" applyFill="0" applyBorder="0" applyAlignment="0" applyProtection="0"/>
    <xf numFmtId="0" fontId="27" fillId="39" borderId="0" applyFont="0" applyFill="0" applyBorder="0" applyAlignment="0" applyProtection="0"/>
    <xf numFmtId="279" fontId="67" fillId="39" borderId="36" applyFont="0" applyFill="0" applyBorder="0" applyAlignment="0" applyProtection="0"/>
    <xf numFmtId="279" fontId="67" fillId="39" borderId="36" applyFont="0" applyFill="0" applyBorder="0" applyAlignment="0" applyProtection="0"/>
    <xf numFmtId="0" fontId="47" fillId="39" borderId="0" applyFont="0" applyFill="0" applyBorder="0" applyAlignment="0" applyProtection="0"/>
    <xf numFmtId="0" fontId="47" fillId="39" borderId="0" applyFont="0" applyFill="0" applyBorder="0" applyAlignment="0" applyProtection="0"/>
    <xf numFmtId="280" fontId="23" fillId="0" borderId="0" applyFont="0" applyFill="0" applyBorder="0" applyAlignment="0" applyProtection="0"/>
    <xf numFmtId="280" fontId="23" fillId="0" borderId="0" applyFont="0" applyFill="0" applyBorder="0" applyAlignment="0" applyProtection="0"/>
    <xf numFmtId="276" fontId="146" fillId="0" borderId="10" applyFont="0" applyFill="0" applyBorder="0" applyAlignment="0" applyProtection="0">
      <alignment horizontal="right"/>
    </xf>
    <xf numFmtId="281" fontId="23" fillId="0" borderId="0" applyFont="0" applyFill="0" applyBorder="0" applyAlignment="0" applyProtection="0"/>
    <xf numFmtId="281" fontId="23" fillId="0" borderId="0" applyFont="0" applyFill="0" applyBorder="0" applyAlignment="0" applyProtection="0"/>
    <xf numFmtId="282" fontId="133" fillId="0" borderId="0" applyFont="0" applyFill="0" applyBorder="0" applyAlignment="0" applyProtection="0"/>
    <xf numFmtId="14" fontId="11" fillId="0" borderId="0" applyFill="0" applyBorder="0" applyAlignment="0"/>
    <xf numFmtId="14" fontId="11" fillId="0" borderId="0" applyFill="0" applyBorder="0" applyAlignment="0"/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135" fillId="0" borderId="0">
      <protection locked="0"/>
    </xf>
    <xf numFmtId="14" fontId="147" fillId="0" borderId="0">
      <alignment horizontal="right"/>
      <protection locked="0"/>
    </xf>
    <xf numFmtId="17" fontId="6" fillId="0" borderId="0" applyFont="0" applyFill="0" applyBorder="0" applyAlignment="0" applyProtection="0">
      <alignment horizontal="center"/>
    </xf>
    <xf numFmtId="17" fontId="6" fillId="0" borderId="0" applyFont="0" applyFill="0" applyBorder="0" applyAlignment="0" applyProtection="0">
      <alignment horizontal="center"/>
    </xf>
    <xf numFmtId="283" fontId="148" fillId="0" borderId="0" applyFont="0" applyFill="0" applyBorder="0" applyAlignment="0" applyProtection="0">
      <alignment horizontal="center"/>
    </xf>
    <xf numFmtId="0" fontId="148" fillId="0" borderId="20" applyFont="0" applyFill="0" applyBorder="0" applyAlignment="0" applyProtection="0">
      <alignment horizontal="center"/>
    </xf>
    <xf numFmtId="0" fontId="47" fillId="0" borderId="20" applyFont="0" applyFill="0" applyBorder="0" applyAlignment="0" applyProtection="0">
      <alignment horizontal="center"/>
    </xf>
    <xf numFmtId="0" fontId="47" fillId="0" borderId="20" applyFont="0" applyFill="0" applyBorder="0" applyAlignment="0" applyProtection="0">
      <alignment horizontal="center"/>
    </xf>
    <xf numFmtId="14" fontId="149" fillId="0" borderId="0" applyFont="0" applyFill="0" applyBorder="0"/>
    <xf numFmtId="15" fontId="150" fillId="0" borderId="0" applyFont="0" applyFill="0" applyBorder="0" applyAlignment="0" applyProtection="0">
      <alignment horizontal="center"/>
    </xf>
    <xf numFmtId="170" fontId="151" fillId="0" borderId="0"/>
    <xf numFmtId="284" fontId="73" fillId="0" borderId="0"/>
    <xf numFmtId="285" fontId="6" fillId="0" borderId="0" applyFont="0" applyFill="0" applyBorder="0" applyAlignment="0" applyProtection="0">
      <alignment horizontal="center"/>
    </xf>
    <xf numFmtId="219" fontId="6" fillId="0" borderId="0" applyFont="0" applyFill="0" applyBorder="0" applyProtection="0">
      <alignment vertical="center"/>
    </xf>
    <xf numFmtId="285" fontId="6" fillId="0" borderId="0" applyFont="0" applyFill="0" applyBorder="0" applyAlignment="0" applyProtection="0">
      <alignment horizontal="center"/>
    </xf>
    <xf numFmtId="219" fontId="6" fillId="0" borderId="0" applyFont="0" applyFill="0" applyBorder="0" applyProtection="0">
      <alignment vertical="center"/>
    </xf>
    <xf numFmtId="285" fontId="6" fillId="0" borderId="0" applyFont="0" applyFill="0" applyBorder="0" applyAlignment="0" applyProtection="0">
      <alignment horizontal="center"/>
    </xf>
    <xf numFmtId="219" fontId="6" fillId="0" borderId="0" applyFont="0" applyFill="0" applyBorder="0" applyProtection="0">
      <alignment vertical="center"/>
    </xf>
    <xf numFmtId="285" fontId="6" fillId="0" borderId="0" applyFont="0" applyFill="0" applyBorder="0" applyAlignment="0" applyProtection="0">
      <alignment horizontal="center"/>
    </xf>
    <xf numFmtId="219" fontId="6" fillId="0" borderId="0" applyFont="0" applyFill="0" applyBorder="0" applyProtection="0">
      <alignment vertical="center"/>
    </xf>
    <xf numFmtId="0" fontId="152" fillId="0" borderId="0" applyFont="0" applyFill="0" applyBorder="0" applyAlignment="0" applyProtection="0">
      <alignment horizontal="center"/>
    </xf>
    <xf numFmtId="285" fontId="6" fillId="0" borderId="0" applyFont="0" applyFill="0" applyBorder="0" applyAlignment="0" applyProtection="0">
      <alignment horizontal="center"/>
    </xf>
    <xf numFmtId="0" fontId="7" fillId="0" borderId="0"/>
    <xf numFmtId="0" fontId="7" fillId="0" borderId="0"/>
    <xf numFmtId="38" fontId="74" fillId="0" borderId="37">
      <alignment vertical="center"/>
    </xf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286" fontId="92" fillId="0" borderId="0"/>
    <xf numFmtId="266" fontId="73" fillId="0" borderId="0"/>
    <xf numFmtId="237" fontId="70" fillId="0" borderId="0"/>
    <xf numFmtId="237" fontId="153" fillId="0" borderId="0">
      <protection locked="0"/>
    </xf>
    <xf numFmtId="168" fontId="70" fillId="0" borderId="0"/>
    <xf numFmtId="170" fontId="23" fillId="0" borderId="0"/>
    <xf numFmtId="170" fontId="23" fillId="0" borderId="0"/>
    <xf numFmtId="179" fontId="91" fillId="0" borderId="0" applyFont="0" applyFill="0" applyBorder="0" applyAlignment="0" applyProtection="0"/>
    <xf numFmtId="4" fontId="94" fillId="0" borderId="0" applyFont="0" applyFill="0" applyBorder="0" applyAlignment="0" applyProtection="0"/>
    <xf numFmtId="4" fontId="94" fillId="0" borderId="0" applyFont="0" applyFill="0" applyBorder="0" applyAlignment="0" applyProtection="0"/>
    <xf numFmtId="168" fontId="47" fillId="0" borderId="0"/>
    <xf numFmtId="167" fontId="70" fillId="0" borderId="0" applyFont="0" applyFill="0" applyBorder="0" applyAlignment="0" applyProtection="0"/>
    <xf numFmtId="287" fontId="133" fillId="0" borderId="38" applyNumberFormat="0" applyFont="0" applyFill="0" applyAlignment="0" applyProtection="0"/>
    <xf numFmtId="170" fontId="154" fillId="0" borderId="0" applyFill="0" applyBorder="0" applyAlignment="0" applyProtection="0"/>
    <xf numFmtId="38" fontId="47" fillId="3" borderId="0" applyNumberFormat="0" applyFont="0" applyBorder="0" applyAlignment="0" applyProtection="0"/>
    <xf numFmtId="38" fontId="47" fillId="3" borderId="0" applyNumberFormat="0" applyFont="0" applyBorder="0" applyAlignment="0" applyProtection="0"/>
    <xf numFmtId="0" fontId="155" fillId="3" borderId="39" applyNumberFormat="0" applyAlignment="0" applyProtection="0">
      <alignment vertical="top"/>
    </xf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156" fillId="0" borderId="0" applyNumberFormat="0" applyAlignment="0">
      <alignment horizontal="left"/>
    </xf>
    <xf numFmtId="0" fontId="157" fillId="0" borderId="0"/>
    <xf numFmtId="0" fontId="39" fillId="14" borderId="27" applyNumberFormat="0" applyAlignment="0" applyProtection="0"/>
    <xf numFmtId="231" fontId="158" fillId="0" borderId="0">
      <alignment horizontal="right"/>
    </xf>
    <xf numFmtId="0" fontId="75" fillId="0" borderId="0"/>
    <xf numFmtId="184" fontId="51" fillId="0" borderId="0" applyFont="0" applyFill="0" applyBorder="0" applyAlignment="0" applyProtection="0"/>
    <xf numFmtId="192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338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59" fillId="0" borderId="0">
      <protection locked="0"/>
    </xf>
    <xf numFmtId="0" fontId="70" fillId="0" borderId="0" applyProtection="0"/>
    <xf numFmtId="0" fontId="160" fillId="0" borderId="0">
      <protection locked="0"/>
    </xf>
    <xf numFmtId="0" fontId="9" fillId="0" borderId="0" applyProtection="0"/>
    <xf numFmtId="0" fontId="9" fillId="0" borderId="0" applyProtection="0"/>
    <xf numFmtId="0" fontId="6" fillId="0" borderId="0" applyProtection="0"/>
    <xf numFmtId="0" fontId="6" fillId="0" borderId="0" applyProtection="0"/>
    <xf numFmtId="0" fontId="47" fillId="0" borderId="0" applyProtection="0"/>
    <xf numFmtId="0" fontId="47" fillId="0" borderId="0" applyProtection="0"/>
    <xf numFmtId="0" fontId="161" fillId="0" borderId="0">
      <protection locked="0"/>
    </xf>
    <xf numFmtId="40" fontId="6" fillId="0" borderId="0" applyNumberFormat="0">
      <alignment horizontal="right"/>
    </xf>
    <xf numFmtId="288" fontId="135" fillId="0" borderId="0">
      <protection locked="0"/>
    </xf>
    <xf numFmtId="289" fontId="6" fillId="39" borderId="0" applyFont="0" applyFill="0" applyBorder="0" applyAlignment="0"/>
    <xf numFmtId="289" fontId="6" fillId="39" borderId="0" applyFont="0" applyFill="0" applyBorder="0" applyAlignment="0"/>
    <xf numFmtId="290" fontId="23" fillId="0" borderId="0" applyFont="0" applyFill="0" applyBorder="0" applyAlignment="0" applyProtection="0"/>
    <xf numFmtId="290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288" fontId="135" fillId="0" borderId="0">
      <protection locked="0"/>
    </xf>
    <xf numFmtId="1" fontId="103" fillId="0" borderId="0" applyFont="0" applyFill="0" applyBorder="0" applyAlignment="0" applyProtection="0"/>
    <xf numFmtId="0" fontId="92" fillId="0" borderId="0" applyFill="0" applyBorder="0" applyProtection="0"/>
    <xf numFmtId="0" fontId="162" fillId="0" borderId="0" applyFill="0" applyBorder="0" applyProtection="0">
      <alignment horizontal="left"/>
    </xf>
    <xf numFmtId="0" fontId="6" fillId="40" borderId="0">
      <alignment horizontal="center"/>
      <protection locked="0"/>
    </xf>
    <xf numFmtId="0" fontId="6" fillId="40" borderId="0">
      <alignment horizontal="center"/>
      <protection locked="0"/>
    </xf>
    <xf numFmtId="262" fontId="47" fillId="29" borderId="12" applyFont="0" applyBorder="0" applyAlignment="0" applyProtection="0">
      <alignment vertical="top"/>
    </xf>
    <xf numFmtId="262" fontId="47" fillId="29" borderId="12" applyFont="0" applyBorder="0" applyAlignment="0" applyProtection="0">
      <alignment vertical="top"/>
    </xf>
    <xf numFmtId="9" fontId="163" fillId="0" borderId="0" applyFont="0" applyFill="0" applyBorder="0" applyAlignment="0" applyProtection="0"/>
    <xf numFmtId="291" fontId="23" fillId="0" borderId="0" applyFont="0" applyFill="0" applyBorder="0" applyAlignment="0" applyProtection="0"/>
    <xf numFmtId="292" fontId="23" fillId="0" borderId="0" applyFont="0" applyFill="0" applyBorder="0" applyAlignment="0" applyProtection="0"/>
    <xf numFmtId="292" fontId="23" fillId="0" borderId="0" applyFont="0" applyFill="0" applyBorder="0" applyAlignment="0" applyProtection="0"/>
    <xf numFmtId="293" fontId="23" fillId="0" borderId="0" applyFont="0" applyFill="0" applyBorder="0" applyAlignment="0" applyProtection="0"/>
    <xf numFmtId="293" fontId="23" fillId="0" borderId="0" applyFont="0" applyFill="0" applyBorder="0" applyAlignment="0" applyProtection="0"/>
    <xf numFmtId="291" fontId="23" fillId="0" borderId="0" applyFont="0" applyFill="0" applyBorder="0" applyAlignment="0" applyProtection="0"/>
    <xf numFmtId="291" fontId="23" fillId="0" borderId="0" applyFont="0" applyFill="0" applyBorder="0" applyAlignment="0" applyProtection="0"/>
    <xf numFmtId="291" fontId="23" fillId="0" borderId="0" applyFont="0" applyFill="0" applyBorder="0" applyAlignment="0" applyProtection="0"/>
    <xf numFmtId="294" fontId="61" fillId="0" borderId="0" applyFont="0" applyFill="0" applyBorder="0" applyAlignment="0" applyProtection="0">
      <alignment horizontal="left"/>
    </xf>
    <xf numFmtId="289" fontId="164" fillId="0" borderId="0" applyFont="0" applyFill="0" applyBorder="0" applyAlignment="0" applyProtection="0"/>
    <xf numFmtId="261" fontId="6" fillId="0" borderId="16" applyFont="0" applyFill="0" applyBorder="0" applyAlignment="0" applyProtection="0"/>
    <xf numFmtId="261" fontId="6" fillId="0" borderId="16" applyFont="0" applyFill="0" applyBorder="0" applyAlignment="0" applyProtection="0"/>
    <xf numFmtId="0" fontId="103" fillId="0" borderId="0" applyFont="0" applyFill="0" applyBorder="0" applyAlignment="0" applyProtection="0"/>
    <xf numFmtId="261" fontId="6" fillId="0" borderId="32" applyFont="0" applyFill="0" applyBorder="0" applyAlignment="0" applyProtection="0"/>
    <xf numFmtId="261" fontId="6" fillId="0" borderId="32" applyFont="0" applyFill="0" applyBorder="0" applyAlignment="0" applyProtection="0"/>
    <xf numFmtId="2" fontId="6" fillId="39" borderId="14" applyFill="0" applyBorder="0" applyProtection="0">
      <alignment horizontal="center"/>
    </xf>
    <xf numFmtId="2" fontId="6" fillId="39" borderId="14" applyFill="0" applyBorder="0" applyProtection="0">
      <alignment horizontal="center"/>
    </xf>
    <xf numFmtId="0" fontId="35" fillId="11" borderId="0" applyNumberFormat="0" applyBorder="0" applyAlignment="0" applyProtection="0"/>
    <xf numFmtId="0" fontId="235" fillId="82" borderId="0" applyNumberFormat="0" applyBorder="0" applyAlignment="0" applyProtection="0"/>
    <xf numFmtId="0" fontId="35" fillId="11" borderId="0" applyNumberFormat="0" applyBorder="0" applyAlignment="0" applyProtection="0"/>
    <xf numFmtId="37" fontId="9" fillId="0" borderId="40"/>
    <xf numFmtId="279" fontId="73" fillId="0" borderId="0" applyNumberFormat="0" applyFill="0" applyBorder="0" applyAlignment="0">
      <alignment horizontal="right"/>
      <protection locked="0"/>
    </xf>
    <xf numFmtId="38" fontId="47" fillId="3" borderId="0" applyNumberFormat="0" applyBorder="0" applyAlignment="0" applyProtection="0"/>
    <xf numFmtId="0" fontId="58" fillId="0" borderId="10" applyFill="0" applyProtection="0">
      <alignment horizontal="centerContinuous"/>
    </xf>
    <xf numFmtId="0" fontId="47" fillId="0" borderId="0" applyFill="0" applyBorder="0" applyAlignment="0" applyProtection="0">
      <alignment horizontal="right"/>
    </xf>
    <xf numFmtId="0" fontId="47" fillId="0" borderId="0" applyFill="0" applyBorder="0" applyAlignment="0" applyProtection="0">
      <alignment horizontal="right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92" fillId="0" borderId="0" applyFont="0" applyFill="0" applyBorder="0" applyAlignment="0" applyProtection="0"/>
    <xf numFmtId="0" fontId="6" fillId="36" borderId="12" applyNumberFormat="0" applyFont="0" applyBorder="0" applyAlignment="0" applyProtection="0"/>
    <xf numFmtId="189" fontId="6" fillId="39" borderId="12" applyNumberFormat="0" applyFont="0" applyAlignment="0"/>
    <xf numFmtId="189" fontId="6" fillId="39" borderId="12" applyNumberFormat="0" applyFont="0" applyAlignment="0"/>
    <xf numFmtId="0" fontId="133" fillId="0" borderId="0" applyFont="0" applyFill="0" applyBorder="0" applyAlignment="0" applyProtection="0">
      <alignment horizontal="right"/>
    </xf>
    <xf numFmtId="209" fontId="165" fillId="36" borderId="0" applyNumberFormat="0" applyFont="0" applyAlignment="0"/>
    <xf numFmtId="0" fontId="166" fillId="41" borderId="0" applyNumberFormat="0" applyBorder="0" applyProtection="0">
      <alignment horizontal="left" vertical="center"/>
    </xf>
    <xf numFmtId="0" fontId="167" fillId="1" borderId="0" applyNumberFormat="0" applyBorder="0" applyProtection="0">
      <alignment horizontal="left" vertical="center"/>
    </xf>
    <xf numFmtId="0" fontId="168" fillId="0" borderId="0" applyProtection="0">
      <alignment horizontal="right"/>
    </xf>
    <xf numFmtId="37" fontId="169" fillId="3" borderId="41" applyBorder="0">
      <alignment horizontal="left" vertical="center" indent="1"/>
    </xf>
    <xf numFmtId="0" fontId="168" fillId="0" borderId="0" applyProtection="0">
      <alignment horizontal="right"/>
    </xf>
    <xf numFmtId="0" fontId="14" fillId="0" borderId="42" applyNumberFormat="0" applyAlignment="0" applyProtection="0">
      <alignment horizontal="left" vertical="center"/>
    </xf>
    <xf numFmtId="0" fontId="14" fillId="0" borderId="43">
      <alignment horizontal="left" vertical="center"/>
    </xf>
    <xf numFmtId="0" fontId="169" fillId="0" borderId="2" applyNumberFormat="0" applyFill="0">
      <alignment horizontal="centerContinuous" vertical="top"/>
    </xf>
    <xf numFmtId="0" fontId="170" fillId="29" borderId="44" applyNumberFormat="0" applyBorder="0">
      <alignment horizontal="left" vertical="center" indent="1"/>
    </xf>
    <xf numFmtId="0" fontId="171" fillId="0" borderId="0">
      <alignment horizontal="center"/>
    </xf>
    <xf numFmtId="0" fontId="172" fillId="0" borderId="0">
      <alignment horizontal="centerContinuous" vertical="center"/>
    </xf>
    <xf numFmtId="0" fontId="36" fillId="0" borderId="45" applyNumberFormat="0" applyFill="0" applyAlignment="0" applyProtection="0"/>
    <xf numFmtId="0" fontId="236" fillId="0" borderId="82" applyNumberFormat="0" applyFill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237" fillId="0" borderId="83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238" fillId="0" borderId="84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Fill="0" applyAlignment="0" applyProtection="0">
      <protection locked="0"/>
    </xf>
    <xf numFmtId="0" fontId="16" fillId="0" borderId="0" applyFill="0" applyAlignment="0" applyProtection="0">
      <protection locked="0"/>
    </xf>
    <xf numFmtId="178" fontId="173" fillId="0" borderId="0"/>
    <xf numFmtId="178" fontId="174" fillId="0" borderId="0"/>
    <xf numFmtId="0" fontId="175" fillId="0" borderId="2">
      <alignment horizontal="center"/>
    </xf>
    <xf numFmtId="0" fontId="175" fillId="0" borderId="0">
      <alignment horizontal="center"/>
    </xf>
    <xf numFmtId="0" fontId="176" fillId="0" borderId="10" applyFill="0" applyBorder="0" applyProtection="0">
      <alignment horizontal="center" wrapText="1"/>
    </xf>
    <xf numFmtId="0" fontId="176" fillId="0" borderId="0" applyFill="0" applyBorder="0" applyProtection="0">
      <alignment horizontal="left" vertical="top" wrapText="1"/>
    </xf>
    <xf numFmtId="3" fontId="114" fillId="0" borderId="0" applyNumberForma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77" fillId="0" borderId="48" applyNumberFormat="0" applyFill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9" fontId="9" fillId="0" borderId="0">
      <alignment horizontal="left"/>
    </xf>
    <xf numFmtId="49" fontId="9" fillId="0" borderId="0">
      <alignment horizontal="left"/>
    </xf>
    <xf numFmtId="49" fontId="25" fillId="0" borderId="0">
      <alignment horizontal="left"/>
    </xf>
    <xf numFmtId="49" fontId="25" fillId="0" borderId="0">
      <alignment horizontal="left"/>
    </xf>
    <xf numFmtId="1" fontId="6" fillId="0" borderId="0" applyFont="0" applyFill="0" applyBorder="0" applyAlignment="0" applyProtection="0"/>
    <xf numFmtId="1" fontId="6" fillId="0" borderId="0" applyFont="0" applyFill="0" applyBorder="0" applyAlignment="0" applyProtection="0"/>
    <xf numFmtId="1" fontId="6" fillId="0" borderId="0" applyFont="0" applyFill="0" applyBorder="0" applyAlignment="0" applyProtection="0"/>
    <xf numFmtId="1" fontId="6" fillId="0" borderId="0" applyFont="0" applyFill="0" applyBorder="0" applyAlignment="0" applyProtection="0"/>
    <xf numFmtId="49" fontId="9" fillId="0" borderId="0"/>
    <xf numFmtId="49" fontId="9" fillId="0" borderId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9" fontId="9" fillId="0" borderId="0"/>
    <xf numFmtId="49" fontId="9" fillId="0" borderId="0"/>
    <xf numFmtId="49" fontId="9" fillId="0" borderId="0">
      <alignment vertical="top"/>
    </xf>
    <xf numFmtId="49" fontId="9" fillId="0" borderId="0">
      <alignment vertical="top"/>
    </xf>
    <xf numFmtId="0" fontId="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178" fillId="5" borderId="0"/>
    <xf numFmtId="0" fontId="70" fillId="0" borderId="0" applyFill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6" fillId="0" borderId="0"/>
    <xf numFmtId="10" fontId="47" fillId="39" borderId="12" applyNumberFormat="0" applyBorder="0" applyAlignment="0" applyProtection="0"/>
    <xf numFmtId="0" fontId="39" fillId="14" borderId="27" applyNumberFormat="0" applyAlignment="0" applyProtection="0"/>
    <xf numFmtId="0" fontId="239" fillId="83" borderId="80" applyNumberFormat="0" applyAlignment="0" applyProtection="0"/>
    <xf numFmtId="0" fontId="39" fillId="14" borderId="27" applyNumberFormat="0" applyAlignment="0" applyProtection="0"/>
    <xf numFmtId="0" fontId="179" fillId="0" borderId="0">
      <alignment horizontal="right"/>
    </xf>
    <xf numFmtId="209" fontId="140" fillId="42" borderId="0"/>
    <xf numFmtId="295" fontId="180" fillId="0" borderId="0" applyFill="0" applyBorder="0" applyProtection="0"/>
    <xf numFmtId="296" fontId="180" fillId="0" borderId="0" applyFill="0" applyBorder="0" applyProtection="0"/>
    <xf numFmtId="169" fontId="47" fillId="39" borderId="0" applyFont="0" applyBorder="0" applyAlignment="0" applyProtection="0">
      <protection locked="0"/>
    </xf>
    <xf numFmtId="279" fontId="47" fillId="39" borderId="0" applyFont="0" applyBorder="0" applyAlignment="0" applyProtection="0">
      <protection locked="0"/>
    </xf>
    <xf numFmtId="279" fontId="47" fillId="39" borderId="0" applyFont="0" applyBorder="0" applyAlignment="0" applyProtection="0">
      <protection locked="0"/>
    </xf>
    <xf numFmtId="289" fontId="47" fillId="39" borderId="0" applyFont="0" applyBorder="0" applyAlignment="0">
      <protection locked="0"/>
    </xf>
    <xf numFmtId="289" fontId="47" fillId="39" borderId="0" applyFont="0" applyBorder="0" applyAlignment="0">
      <protection locked="0"/>
    </xf>
    <xf numFmtId="297" fontId="180" fillId="0" borderId="0" applyFill="0" applyBorder="0" applyProtection="0"/>
    <xf numFmtId="0" fontId="47" fillId="39" borderId="0">
      <protection locked="0"/>
    </xf>
    <xf numFmtId="0" fontId="47" fillId="39" borderId="0">
      <protection locked="0"/>
    </xf>
    <xf numFmtId="298" fontId="180" fillId="0" borderId="0" applyFill="0" applyBorder="0" applyProtection="0"/>
    <xf numFmtId="10" fontId="47" fillId="39" borderId="0">
      <protection locked="0"/>
    </xf>
    <xf numFmtId="10" fontId="47" fillId="39" borderId="0">
      <protection locked="0"/>
    </xf>
    <xf numFmtId="0" fontId="47" fillId="39" borderId="0" applyFont="0" applyBorder="0" applyAlignment="0">
      <protection locked="0"/>
    </xf>
    <xf numFmtId="0" fontId="181" fillId="39" borderId="0" applyNumberFormat="0" applyBorder="0" applyAlignment="0">
      <protection locked="0"/>
    </xf>
    <xf numFmtId="0" fontId="182" fillId="15" borderId="0"/>
    <xf numFmtId="189" fontId="47" fillId="39" borderId="0" applyNumberFormat="0" applyFont="0" applyBorder="0" applyAlignment="0" applyProtection="0">
      <alignment horizontal="center"/>
      <protection locked="0"/>
    </xf>
    <xf numFmtId="189" fontId="47" fillId="39" borderId="0" applyNumberFormat="0" applyFont="0" applyBorder="0" applyAlignment="0" applyProtection="0">
      <alignment horizontal="center"/>
      <protection locked="0"/>
    </xf>
    <xf numFmtId="0" fontId="47" fillId="39" borderId="10" applyNumberFormat="0" applyFont="0" applyAlignment="0" applyProtection="0">
      <alignment horizontal="center"/>
      <protection locked="0"/>
    </xf>
    <xf numFmtId="0" fontId="47" fillId="39" borderId="10" applyNumberFormat="0" applyFont="0" applyAlignment="0" applyProtection="0">
      <alignment horizontal="center"/>
      <protection locked="0"/>
    </xf>
    <xf numFmtId="0" fontId="183" fillId="0" borderId="0" applyNumberFormat="0" applyFill="0" applyBorder="0" applyAlignment="0">
      <protection locked="0"/>
    </xf>
    <xf numFmtId="0" fontId="47" fillId="39" borderId="0" applyNumberFormat="0" applyFont="0" applyBorder="0" applyAlignment="0" applyProtection="0">
      <alignment horizontal="center"/>
      <protection locked="0"/>
    </xf>
    <xf numFmtId="0" fontId="47" fillId="39" borderId="0" applyNumberFormat="0" applyFont="0" applyBorder="0" applyAlignment="0" applyProtection="0">
      <alignment horizontal="center"/>
      <protection locked="0"/>
    </xf>
    <xf numFmtId="0" fontId="184" fillId="0" borderId="0" applyNumberFormat="0" applyFill="0" applyBorder="0" applyAlignment="0">
      <protection locked="0"/>
    </xf>
    <xf numFmtId="0" fontId="6" fillId="0" borderId="0" applyFill="0" applyBorder="0" applyAlignment="0">
      <protection locked="0"/>
    </xf>
    <xf numFmtId="0" fontId="6" fillId="0" borderId="0" applyFill="0" applyBorder="0" applyAlignment="0">
      <protection locked="0"/>
    </xf>
    <xf numFmtId="0" fontId="6" fillId="0" borderId="0" applyFill="0" applyBorder="0">
      <alignment horizontal="right"/>
      <protection locked="0"/>
    </xf>
    <xf numFmtId="0" fontId="6" fillId="0" borderId="0" applyFill="0" applyBorder="0">
      <alignment horizontal="right"/>
      <protection locked="0"/>
    </xf>
    <xf numFmtId="0" fontId="185" fillId="0" borderId="0"/>
    <xf numFmtId="299" fontId="6" fillId="0" borderId="0" applyFill="0" applyBorder="0">
      <alignment horizontal="right"/>
      <protection locked="0"/>
    </xf>
    <xf numFmtId="0" fontId="9" fillId="43" borderId="35">
      <alignment horizontal="left" vertical="center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37" fontId="56" fillId="3" borderId="0" applyFont="0">
      <alignment horizontal="center"/>
    </xf>
    <xf numFmtId="237" fontId="56" fillId="3" borderId="0" applyFont="0">
      <alignment horizontal="center"/>
    </xf>
    <xf numFmtId="209" fontId="186" fillId="0" borderId="0" applyNumberFormat="0" applyFill="0" applyBorder="0" applyAlignment="0" applyProtection="0"/>
    <xf numFmtId="209" fontId="186" fillId="0" borderId="0" applyNumberFormat="0" applyFill="0" applyBorder="0" applyAlignment="0" applyProtection="0"/>
    <xf numFmtId="209" fontId="186" fillId="0" borderId="0" applyNumberFormat="0" applyFill="0" applyBorder="0" applyAlignment="0" applyProtection="0"/>
    <xf numFmtId="209" fontId="186" fillId="0" borderId="0" applyNumberFormat="0" applyFill="0" applyBorder="0" applyAlignment="0" applyProtection="0"/>
    <xf numFmtId="209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300" fontId="6" fillId="0" borderId="0" applyFont="0" applyFill="0" applyBorder="0" applyAlignment="0" applyProtection="0"/>
    <xf numFmtId="301" fontId="6" fillId="0" borderId="0" applyFont="0" applyFill="0" applyBorder="0" applyAlignment="0" applyProtection="0"/>
    <xf numFmtId="0" fontId="187" fillId="0" borderId="0" applyNumberFormat="0" applyFill="0" applyBorder="0" applyProtection="0">
      <alignment horizontal="left" vertical="center"/>
    </xf>
    <xf numFmtId="302" fontId="73" fillId="0" borderId="0" applyFont="0" applyFill="0" applyBorder="0" applyAlignment="0" applyProtection="0">
      <alignment horizontal="left"/>
    </xf>
    <xf numFmtId="244" fontId="73" fillId="0" borderId="0" applyFont="0" applyFill="0" applyBorder="0" applyAlignment="0" applyProtection="0">
      <alignment horizontal="right"/>
    </xf>
    <xf numFmtId="233" fontId="76" fillId="0" borderId="0" applyFont="0" applyFill="0" applyBorder="0" applyAlignment="0" applyProtection="0">
      <alignment horizontal="right"/>
    </xf>
    <xf numFmtId="233" fontId="76" fillId="0" borderId="0" applyFont="0" applyFill="0" applyBorder="0" applyAlignment="0" applyProtection="0">
      <alignment horizontal="right"/>
    </xf>
    <xf numFmtId="0" fontId="76" fillId="0" borderId="0"/>
    <xf numFmtId="0" fontId="76" fillId="0" borderId="0"/>
    <xf numFmtId="290" fontId="73" fillId="0" borderId="0" applyNumberFormat="0"/>
    <xf numFmtId="0" fontId="188" fillId="44" borderId="35"/>
    <xf numFmtId="259" fontId="70" fillId="0" borderId="0">
      <alignment horizontal="left"/>
    </xf>
    <xf numFmtId="0" fontId="189" fillId="0" borderId="0" applyNumberFormat="0">
      <alignment horizontal="left"/>
    </xf>
    <xf numFmtId="0" fontId="6" fillId="0" borderId="0"/>
    <xf numFmtId="0" fontId="6" fillId="0" borderId="0"/>
    <xf numFmtId="0" fontId="190" fillId="0" borderId="0" applyNumberFormat="0" applyFill="0" applyBorder="0" applyAlignment="0" applyProtection="0">
      <alignment vertical="top"/>
      <protection locked="0"/>
    </xf>
    <xf numFmtId="1" fontId="47" fillId="0" borderId="10" applyNumberFormat="0" applyFont="0" applyFill="0" applyAlignment="0" applyProtection="0">
      <alignment horizontal="center"/>
    </xf>
    <xf numFmtId="1" fontId="47" fillId="0" borderId="10" applyNumberFormat="0" applyFont="0" applyFill="0" applyAlignment="0" applyProtection="0">
      <alignment horizontal="center"/>
    </xf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" fontId="6" fillId="0" borderId="0" applyNumberFormat="0" applyBorder="0">
      <alignment horizontal="left"/>
    </xf>
    <xf numFmtId="2" fontId="6" fillId="0" borderId="0" applyNumberFormat="0" applyBorder="0">
      <alignment horizontal="left"/>
    </xf>
    <xf numFmtId="1" fontId="47" fillId="0" borderId="20" applyNumberFormat="0" applyFont="0" applyFill="0" applyProtection="0">
      <alignment horizontal="center"/>
    </xf>
    <xf numFmtId="1" fontId="47" fillId="0" borderId="20" applyNumberFormat="0" applyFont="0" applyFill="0" applyProtection="0">
      <alignment horizontal="center"/>
    </xf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40" fillId="0" borderId="30" applyNumberFormat="0" applyFill="0" applyAlignment="0" applyProtection="0"/>
    <xf numFmtId="0" fontId="240" fillId="0" borderId="85" applyNumberFormat="0" applyFill="0" applyAlignment="0" applyProtection="0"/>
    <xf numFmtId="0" fontId="40" fillId="0" borderId="30" applyNumberFormat="0" applyFill="0" applyAlignment="0" applyProtection="0"/>
    <xf numFmtId="0" fontId="191" fillId="45" borderId="0"/>
    <xf numFmtId="0" fontId="6" fillId="0" borderId="0">
      <alignment horizontal="left"/>
    </xf>
    <xf numFmtId="0" fontId="6" fillId="0" borderId="0">
      <alignment horizontal="left"/>
    </xf>
    <xf numFmtId="0" fontId="6" fillId="3" borderId="0"/>
    <xf numFmtId="0" fontId="6" fillId="3" borderId="0"/>
    <xf numFmtId="37" fontId="94" fillId="29" borderId="0"/>
    <xf numFmtId="303" fontId="73" fillId="0" borderId="0" applyFont="0" applyFill="0" applyBorder="0" applyAlignment="0" applyProtection="0">
      <alignment horizontal="right"/>
    </xf>
    <xf numFmtId="304" fontId="73" fillId="0" borderId="0" applyFont="0" applyFill="0" applyBorder="0" applyAlignment="0" applyProtection="0">
      <alignment horizontal="right"/>
    </xf>
    <xf numFmtId="305" fontId="73" fillId="0" borderId="0" applyFont="0" applyFill="0" applyBorder="0" applyAlignment="0" applyProtection="0">
      <alignment horizontal="right"/>
    </xf>
    <xf numFmtId="0" fontId="192" fillId="0" borderId="16">
      <alignment horizontal="left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285" fontId="47" fillId="0" borderId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180" fontId="23" fillId="0" borderId="0"/>
    <xf numFmtId="180" fontId="23" fillId="0" borderId="0"/>
    <xf numFmtId="0" fontId="6" fillId="0" borderId="10" applyFont="0" applyFill="0" applyBorder="0" applyAlignment="0" applyProtection="0">
      <protection locked="0"/>
    </xf>
    <xf numFmtId="0" fontId="6" fillId="0" borderId="10" applyFont="0" applyFill="0" applyBorder="0" applyAlignment="0" applyProtection="0">
      <protection locked="0"/>
    </xf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233" fontId="9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8" fillId="0" borderId="2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282" fontId="73" fillId="0" borderId="0">
      <alignment horizontal="center"/>
    </xf>
    <xf numFmtId="306" fontId="23" fillId="0" borderId="0" applyFont="0" applyFill="0" applyBorder="0" applyAlignment="0" applyProtection="0"/>
    <xf numFmtId="169" fontId="74" fillId="0" borderId="0" applyFont="0" applyFill="0" applyBorder="0" applyAlignment="0" applyProtection="0"/>
    <xf numFmtId="307" fontId="6" fillId="0" borderId="0" applyFont="0" applyFill="0" applyBorder="0" applyAlignment="0" applyProtection="0"/>
    <xf numFmtId="308" fontId="6" fillId="0" borderId="0" applyFont="0" applyFill="0" applyBorder="0" applyAlignment="0" applyProtection="0"/>
    <xf numFmtId="17" fontId="149" fillId="0" borderId="0" applyFont="0" applyFill="0" applyBorder="0">
      <alignment horizontal="right"/>
    </xf>
    <xf numFmtId="17" fontId="150" fillId="0" borderId="0" applyFont="0" applyFill="0" applyBorder="0" applyAlignment="0" applyProtection="0">
      <alignment horizontal="center"/>
    </xf>
    <xf numFmtId="0" fontId="73" fillId="0" borderId="0" applyFont="0" applyFill="0" applyBorder="0" applyAlignment="0" applyProtection="0"/>
    <xf numFmtId="253" fontId="73" fillId="0" borderId="0" applyFont="0" applyFill="0" applyBorder="0" applyAlignment="0" applyProtection="0"/>
    <xf numFmtId="198" fontId="48" fillId="46" borderId="49">
      <alignment horizontal="right" vertical="center"/>
    </xf>
    <xf numFmtId="309" fontId="23" fillId="0" borderId="10" applyFont="0" applyFill="0" applyBorder="0" applyProtection="0"/>
    <xf numFmtId="309" fontId="23" fillId="0" borderId="10" applyFont="0" applyFill="0" applyBorder="0" applyProtection="0"/>
    <xf numFmtId="0" fontId="23" fillId="0" borderId="10" applyFont="0" applyFill="0" applyBorder="0" applyAlignment="0" applyProtection="0"/>
    <xf numFmtId="0" fontId="23" fillId="0" borderId="10" applyFont="0" applyFill="0" applyBorder="0" applyAlignment="0" applyProtection="0"/>
    <xf numFmtId="297" fontId="133" fillId="0" borderId="0" applyFill="0" applyBorder="0" applyProtection="0">
      <alignment horizontal="right"/>
    </xf>
    <xf numFmtId="309" fontId="23" fillId="0" borderId="0" applyFont="0" applyFill="0" applyBorder="0" applyAlignment="0" applyProtection="0"/>
    <xf numFmtId="309" fontId="23" fillId="0" borderId="0" applyFont="0" applyFill="0" applyBorder="0" applyAlignment="0" applyProtection="0"/>
    <xf numFmtId="310" fontId="23" fillId="0" borderId="0" applyFont="0" applyFill="0" applyBorder="0" applyAlignment="0" applyProtection="0"/>
    <xf numFmtId="310" fontId="23" fillId="0" borderId="0" applyFont="0" applyFill="0" applyBorder="0" applyAlignment="0" applyProtection="0"/>
    <xf numFmtId="311" fontId="94" fillId="0" borderId="0" applyFont="0" applyFill="0" applyBorder="0" applyAlignment="0" applyProtection="0"/>
    <xf numFmtId="311" fontId="94" fillId="0" borderId="0" applyFont="0" applyFill="0" applyBorder="0" applyAlignment="0" applyProtection="0"/>
    <xf numFmtId="312" fontId="70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312" fontId="70" fillId="0" borderId="0" applyFont="0" applyFill="0" applyBorder="0" applyAlignment="0" applyProtection="0"/>
    <xf numFmtId="312" fontId="70" fillId="0" borderId="0" applyFont="0" applyFill="0" applyBorder="0" applyAlignment="0" applyProtection="0"/>
    <xf numFmtId="312" fontId="70" fillId="0" borderId="0" applyFont="0" applyFill="0" applyBorder="0" applyAlignment="0" applyProtection="0"/>
    <xf numFmtId="262" fontId="23" fillId="0" borderId="0" applyFont="0" applyFill="0" applyBorder="0" applyAlignment="0" applyProtection="0"/>
    <xf numFmtId="313" fontId="94" fillId="0" borderId="0" applyFont="0" applyFill="0" applyBorder="0" applyAlignment="0" applyProtection="0"/>
    <xf numFmtId="314" fontId="94" fillId="0" borderId="0" applyFont="0" applyFill="0" applyBorder="0" applyAlignment="0" applyProtection="0"/>
    <xf numFmtId="314" fontId="94" fillId="0" borderId="0" applyFont="0" applyFill="0" applyBorder="0" applyAlignment="0" applyProtection="0"/>
    <xf numFmtId="313" fontId="94" fillId="0" borderId="0" applyFont="0" applyFill="0" applyBorder="0" applyAlignment="0" applyProtection="0"/>
    <xf numFmtId="313" fontId="94" fillId="0" borderId="0" applyFont="0" applyFill="0" applyBorder="0" applyAlignment="0" applyProtection="0"/>
    <xf numFmtId="313" fontId="94" fillId="0" borderId="0" applyFont="0" applyFill="0" applyBorder="0" applyAlignment="0" applyProtection="0"/>
    <xf numFmtId="198" fontId="23" fillId="0" borderId="0" applyFill="0" applyBorder="0" applyProtection="0">
      <alignment horizontal="right"/>
    </xf>
    <xf numFmtId="315" fontId="6" fillId="0" borderId="0"/>
    <xf numFmtId="0" fontId="92" fillId="0" borderId="0"/>
    <xf numFmtId="316" fontId="133" fillId="0" borderId="0" applyFont="0" applyFill="0" applyBorder="0" applyAlignment="0" applyProtection="0">
      <alignment horizontal="right"/>
    </xf>
    <xf numFmtId="0" fontId="6" fillId="0" borderId="0">
      <alignment horizontal="center"/>
    </xf>
    <xf numFmtId="0" fontId="6" fillId="0" borderId="0">
      <alignment horizontal="center"/>
    </xf>
    <xf numFmtId="260" fontId="182" fillId="47" borderId="0" applyNumberFormat="0">
      <alignment horizontal="right"/>
    </xf>
    <xf numFmtId="233" fontId="94" fillId="6" borderId="0"/>
    <xf numFmtId="231" fontId="94" fillId="0" borderId="0" applyNumberFormat="0" applyFill="0" applyBorder="0"/>
    <xf numFmtId="234" fontId="194" fillId="0" borderId="50">
      <alignment horizontal="right"/>
    </xf>
    <xf numFmtId="231" fontId="94" fillId="0" borderId="0" applyNumberFormat="0" applyFill="0" applyBorder="0"/>
    <xf numFmtId="233" fontId="94" fillId="0" borderId="0"/>
    <xf numFmtId="227" fontId="6" fillId="0" borderId="51">
      <alignment horizontal="center"/>
    </xf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4" fontId="195" fillId="6" borderId="16">
      <alignment horizontal="right" vertical="center"/>
    </xf>
    <xf numFmtId="242" fontId="94" fillId="0" borderId="0" applyNumberFormat="0" applyFont="0" applyAlignment="0">
      <alignment horizontal="right"/>
    </xf>
    <xf numFmtId="231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3" fontId="94" fillId="3" borderId="0"/>
    <xf numFmtId="234" fontId="195" fillId="6" borderId="16">
      <alignment horizontal="right" vertical="center"/>
    </xf>
    <xf numFmtId="231" fontId="6" fillId="0" borderId="0" applyFont="0" applyFill="0" applyBorder="0" applyAlignment="0" applyProtection="0"/>
    <xf numFmtId="233" fontId="94" fillId="6" borderId="8"/>
    <xf numFmtId="231" fontId="93" fillId="0" borderId="0"/>
    <xf numFmtId="234" fontId="95" fillId="0" borderId="0" applyFont="0" applyFill="0" applyBorder="0">
      <alignment horizontal="right"/>
    </xf>
    <xf numFmtId="37" fontId="94" fillId="0" borderId="0">
      <alignment horizontal="center"/>
    </xf>
    <xf numFmtId="317" fontId="6" fillId="0" borderId="0" applyFont="0" applyFill="0" applyBorder="0" applyAlignment="0" applyProtection="0"/>
    <xf numFmtId="317" fontId="6" fillId="0" borderId="0" applyFont="0" applyFill="0" applyBorder="0" applyAlignment="0" applyProtection="0"/>
    <xf numFmtId="234" fontId="61" fillId="6" borderId="16">
      <alignment horizontal="right"/>
    </xf>
    <xf numFmtId="233" fontId="23" fillId="0" borderId="0"/>
    <xf numFmtId="233" fontId="23" fillId="0" borderId="0"/>
    <xf numFmtId="318" fontId="23" fillId="0" borderId="0" applyFont="0"/>
    <xf numFmtId="318" fontId="23" fillId="0" borderId="0" applyFont="0"/>
    <xf numFmtId="233" fontId="94" fillId="0" borderId="0"/>
    <xf numFmtId="318" fontId="196" fillId="0" borderId="0" applyFont="0" applyFill="0" applyBorder="0" applyAlignment="0" applyProtection="0"/>
    <xf numFmtId="235" fontId="6" fillId="0" borderId="0" applyFont="0" applyFill="0" applyBorder="0" applyAlignment="0" applyProtection="0"/>
    <xf numFmtId="235" fontId="6" fillId="0" borderId="0" applyFont="0" applyFill="0" applyBorder="0" applyAlignment="0" applyProtection="0"/>
    <xf numFmtId="319" fontId="62" fillId="0" borderId="0"/>
    <xf numFmtId="246" fontId="110" fillId="0" borderId="0" applyNumberFormat="0" applyFont="0" applyBorder="0"/>
    <xf numFmtId="320" fontId="46" fillId="0" borderId="0" applyFont="0" applyFill="0" applyBorder="0" applyAlignment="0" applyProtection="0"/>
    <xf numFmtId="233" fontId="94" fillId="6" borderId="0"/>
    <xf numFmtId="321" fontId="46" fillId="0" borderId="0" applyFont="0" applyFill="0" applyBorder="0" applyAlignment="0" applyProtection="0"/>
    <xf numFmtId="233" fontId="23" fillId="0" borderId="0"/>
    <xf numFmtId="233" fontId="23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21" fontId="94" fillId="6" borderId="0"/>
    <xf numFmtId="233" fontId="94" fillId="0" borderId="0"/>
    <xf numFmtId="0" fontId="47" fillId="3" borderId="0" applyFont="0" applyBorder="0" applyAlignment="0" applyProtection="0">
      <alignment horizontal="right"/>
      <protection hidden="1"/>
    </xf>
    <xf numFmtId="0" fontId="47" fillId="3" borderId="0" applyFont="0" applyBorder="0" applyAlignment="0" applyProtection="0">
      <alignment horizontal="right"/>
      <protection hidden="1"/>
    </xf>
    <xf numFmtId="0" fontId="197" fillId="0" borderId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241" fillId="84" borderId="0" applyNumberFormat="0" applyBorder="0" applyAlignment="0" applyProtection="0"/>
    <xf numFmtId="0" fontId="41" fillId="4" borderId="0" applyNumberFormat="0" applyBorder="0" applyAlignment="0" applyProtection="0"/>
    <xf numFmtId="40" fontId="9" fillId="0" borderId="0" applyFont="0" applyFill="0" applyBorder="0" applyAlignment="0" applyProtection="0">
      <alignment horizontal="center"/>
    </xf>
    <xf numFmtId="40" fontId="9" fillId="0" borderId="0" applyFont="0" applyFill="0" applyBorder="0" applyAlignment="0" applyProtection="0">
      <alignment horizontal="center"/>
    </xf>
    <xf numFmtId="0" fontId="198" fillId="48" borderId="0"/>
    <xf numFmtId="0" fontId="64" fillId="47" borderId="0"/>
    <xf numFmtId="0" fontId="64" fillId="47" borderId="0"/>
    <xf numFmtId="0" fontId="199" fillId="0" borderId="0"/>
    <xf numFmtId="234" fontId="200" fillId="0" borderId="0" applyNumberFormat="0" applyFont="0" applyAlignment="0">
      <alignment horizontal="center"/>
    </xf>
    <xf numFmtId="318" fontId="93" fillId="0" borderId="10"/>
    <xf numFmtId="242" fontId="94" fillId="0" borderId="0">
      <alignment horizontal="centerContinuous"/>
    </xf>
    <xf numFmtId="37" fontId="94" fillId="0" borderId="0">
      <alignment horizontal="center"/>
    </xf>
    <xf numFmtId="320" fontId="94" fillId="0" borderId="0"/>
    <xf numFmtId="320" fontId="94" fillId="0" borderId="0"/>
    <xf numFmtId="233" fontId="194" fillId="6" borderId="0"/>
    <xf numFmtId="234" fontId="194" fillId="0" borderId="0">
      <alignment horizontal="right"/>
    </xf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182" fillId="0" borderId="0"/>
    <xf numFmtId="0" fontId="182" fillId="0" borderId="0"/>
    <xf numFmtId="37" fontId="201" fillId="0" borderId="0"/>
    <xf numFmtId="234" fontId="194" fillId="0" borderId="0">
      <alignment horizontal="right"/>
    </xf>
    <xf numFmtId="0" fontId="6" fillId="0" borderId="0"/>
    <xf numFmtId="0" fontId="6" fillId="0" borderId="0"/>
    <xf numFmtId="0" fontId="202" fillId="3" borderId="0">
      <alignment horizontal="left" indent="1"/>
    </xf>
    <xf numFmtId="0" fontId="203" fillId="0" borderId="0"/>
    <xf numFmtId="322" fontId="73" fillId="0" borderId="0" applyFont="0">
      <alignment horizontal="right"/>
    </xf>
    <xf numFmtId="0" fontId="204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37" fontId="203" fillId="0" borderId="0"/>
    <xf numFmtId="0" fontId="138" fillId="0" borderId="0"/>
    <xf numFmtId="38" fontId="47" fillId="0" borderId="0" applyFont="0" applyFill="0" applyBorder="0" applyAlignment="0"/>
    <xf numFmtId="38" fontId="47" fillId="0" borderId="0" applyFont="0" applyFill="0" applyBorder="0" applyAlignment="0"/>
    <xf numFmtId="0" fontId="6" fillId="0" borderId="0" applyFont="0" applyFill="0" applyBorder="0" applyAlignment="0"/>
    <xf numFmtId="0" fontId="6" fillId="0" borderId="0" applyFont="0" applyFill="0" applyBorder="0" applyAlignment="0"/>
    <xf numFmtId="40" fontId="47" fillId="0" borderId="0" applyFont="0" applyFill="0" applyBorder="0" applyAlignment="0"/>
    <xf numFmtId="40" fontId="47" fillId="0" borderId="0" applyFont="0" applyFill="0" applyBorder="0" applyAlignment="0"/>
    <xf numFmtId="0" fontId="47" fillId="0" borderId="0" applyFont="0" applyFill="0" applyBorder="0" applyAlignment="0"/>
    <xf numFmtId="0" fontId="47" fillId="0" borderId="0" applyFont="0" applyFill="0" applyBorder="0" applyAlignment="0"/>
    <xf numFmtId="0" fontId="6" fillId="0" borderId="0"/>
    <xf numFmtId="0" fontId="242" fillId="0" borderId="0"/>
    <xf numFmtId="0" fontId="6" fillId="0" borderId="0"/>
    <xf numFmtId="0" fontId="23" fillId="0" borderId="0"/>
    <xf numFmtId="0" fontId="233" fillId="0" borderId="0"/>
    <xf numFmtId="0" fontId="22" fillId="0" borderId="0"/>
    <xf numFmtId="0" fontId="6" fillId="0" borderId="0"/>
    <xf numFmtId="197" fontId="56" fillId="0" borderId="0" applyFill="0" applyBorder="0" applyAlignment="0" applyProtection="0"/>
    <xf numFmtId="0" fontId="6" fillId="0" borderId="0"/>
    <xf numFmtId="0" fontId="6" fillId="0" borderId="0"/>
    <xf numFmtId="0" fontId="228" fillId="0" borderId="0"/>
    <xf numFmtId="0" fontId="6" fillId="0" borderId="0"/>
    <xf numFmtId="0" fontId="228" fillId="0" borderId="0"/>
    <xf numFmtId="0" fontId="228" fillId="0" borderId="0"/>
    <xf numFmtId="0" fontId="228" fillId="0" borderId="0"/>
    <xf numFmtId="0" fontId="59" fillId="0" borderId="0"/>
    <xf numFmtId="0" fontId="6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6" fillId="0" borderId="0"/>
    <xf numFmtId="0" fontId="5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" fontId="150" fillId="0" borderId="0" applyFont="0" applyFill="0" applyBorder="0" applyAlignment="0" applyProtection="0">
      <alignment horizontal="center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7" fillId="0" borderId="0"/>
    <xf numFmtId="0" fontId="22" fillId="0" borderId="0"/>
    <xf numFmtId="0" fontId="6" fillId="0" borderId="0">
      <alignment horizontal="right"/>
    </xf>
    <xf numFmtId="0" fontId="6" fillId="0" borderId="0">
      <alignment horizontal="right"/>
    </xf>
    <xf numFmtId="0" fontId="47" fillId="0" borderId="0"/>
    <xf numFmtId="0" fontId="47" fillId="0" borderId="0"/>
    <xf numFmtId="40" fontId="47" fillId="0" borderId="0"/>
    <xf numFmtId="40" fontId="47" fillId="0" borderId="0"/>
    <xf numFmtId="0" fontId="6" fillId="0" borderId="0"/>
    <xf numFmtId="0" fontId="6" fillId="0" borderId="0"/>
    <xf numFmtId="38" fontId="6" fillId="0" borderId="0"/>
    <xf numFmtId="38" fontId="6" fillId="0" borderId="0"/>
    <xf numFmtId="209" fontId="6" fillId="0" borderId="0">
      <alignment horizontal="left"/>
      <protection locked="0"/>
    </xf>
    <xf numFmtId="209" fontId="6" fillId="0" borderId="0">
      <alignment horizontal="left"/>
      <protection locked="0"/>
    </xf>
    <xf numFmtId="209" fontId="6" fillId="0" borderId="0">
      <alignment horizontal="left"/>
      <protection locked="0"/>
    </xf>
    <xf numFmtId="209" fontId="6" fillId="0" borderId="0">
      <alignment horizontal="left"/>
      <protection locked="0"/>
    </xf>
    <xf numFmtId="0" fontId="6" fillId="0" borderId="0"/>
    <xf numFmtId="0" fontId="6" fillId="0" borderId="0"/>
    <xf numFmtId="0" fontId="6" fillId="0" borderId="0"/>
    <xf numFmtId="0" fontId="228" fillId="0" borderId="0"/>
    <xf numFmtId="0" fontId="6" fillId="0" borderId="0"/>
    <xf numFmtId="0" fontId="228" fillId="0" borderId="0"/>
    <xf numFmtId="0" fontId="6" fillId="0" borderId="0"/>
    <xf numFmtId="259" fontId="192" fillId="0" borderId="0">
      <alignment horizontal="right"/>
    </xf>
    <xf numFmtId="0" fontId="150" fillId="0" borderId="0"/>
    <xf numFmtId="0" fontId="92" fillId="0" borderId="0" applyFill="0" applyBorder="0" applyAlignment="0" applyProtection="0"/>
    <xf numFmtId="39" fontId="47" fillId="0" borderId="0"/>
    <xf numFmtId="39" fontId="47" fillId="0" borderId="0"/>
    <xf numFmtId="0" fontId="23" fillId="0" borderId="0"/>
    <xf numFmtId="40" fontId="6" fillId="0" borderId="0" applyBorder="0">
      <alignment horizontal="right"/>
    </xf>
    <xf numFmtId="40" fontId="6" fillId="0" borderId="0" applyBorder="0">
      <alignment horizontal="right"/>
    </xf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5" fillId="49" borderId="52" applyNumberFormat="0" applyFont="0" applyAlignment="0" applyProtection="0"/>
    <xf numFmtId="0" fontId="6" fillId="49" borderId="52" applyNumberFormat="0" applyFont="0" applyAlignment="0" applyProtection="0"/>
    <xf numFmtId="0" fontId="228" fillId="85" borderId="86" applyNumberFormat="0" applyFont="0" applyAlignment="0" applyProtection="0"/>
    <xf numFmtId="0" fontId="228" fillId="85" borderId="86" applyNumberFormat="0" applyFont="0" applyAlignment="0" applyProtection="0"/>
    <xf numFmtId="0" fontId="5" fillId="49" borderId="52" applyNumberFormat="0" applyFont="0" applyAlignment="0" applyProtection="0"/>
    <xf numFmtId="285" fontId="47" fillId="0" borderId="0" applyFont="0" applyFill="0" applyBorder="0" applyAlignment="0" applyProtection="0"/>
    <xf numFmtId="209" fontId="47" fillId="0" borderId="0"/>
    <xf numFmtId="209" fontId="67" fillId="0" borderId="0">
      <protection locked="0"/>
    </xf>
    <xf numFmtId="259" fontId="70" fillId="0" borderId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0" fontId="6" fillId="0" borderId="0" applyFont="0" applyFill="0" applyBorder="0" applyAlignment="0" applyProtection="0">
      <alignment horizontal="center"/>
    </xf>
    <xf numFmtId="40" fontId="6" fillId="0" borderId="0" applyFont="0" applyFill="0" applyBorder="0" applyAlignment="0" applyProtection="0">
      <alignment horizontal="center"/>
    </xf>
    <xf numFmtId="37" fontId="94" fillId="0" borderId="0">
      <alignment horizontal="center"/>
    </xf>
    <xf numFmtId="233" fontId="23" fillId="0" borderId="9"/>
    <xf numFmtId="40" fontId="205" fillId="0" borderId="0" applyFont="0" applyFill="0" applyBorder="0" applyAlignment="0" applyProtection="0"/>
    <xf numFmtId="38" fontId="205" fillId="0" borderId="0" applyFont="0" applyFill="0" applyBorder="0" applyAlignment="0" applyProtection="0"/>
    <xf numFmtId="0" fontId="92" fillId="0" borderId="0" applyBorder="0" applyProtection="0"/>
    <xf numFmtId="233" fontId="94" fillId="0" borderId="0"/>
    <xf numFmtId="0" fontId="206" fillId="0" borderId="0"/>
    <xf numFmtId="0" fontId="42" fillId="30" borderId="53" applyNumberFormat="0" applyAlignment="0" applyProtection="0"/>
    <xf numFmtId="0" fontId="243" fillId="80" borderId="87" applyNumberFormat="0" applyAlignment="0" applyProtection="0"/>
    <xf numFmtId="0" fontId="42" fillId="30" borderId="53" applyNumberFormat="0" applyAlignment="0" applyProtection="0"/>
    <xf numFmtId="40" fontId="207" fillId="29" borderId="0">
      <alignment horizontal="right"/>
    </xf>
    <xf numFmtId="0" fontId="208" fillId="29" borderId="0">
      <alignment horizontal="right"/>
    </xf>
    <xf numFmtId="0" fontId="209" fillId="29" borderId="23"/>
    <xf numFmtId="0" fontId="209" fillId="0" borderId="0" applyBorder="0">
      <alignment horizontal="centerContinuous"/>
    </xf>
    <xf numFmtId="0" fontId="210" fillId="0" borderId="0" applyBorder="0">
      <alignment horizontal="centerContinuous"/>
    </xf>
    <xf numFmtId="0" fontId="211" fillId="0" borderId="10" applyNumberFormat="0" applyFill="0" applyBorder="0" applyAlignment="0">
      <protection locked="0"/>
    </xf>
    <xf numFmtId="323" fontId="212" fillId="0" borderId="0"/>
    <xf numFmtId="37" fontId="47" fillId="0" borderId="0" applyBorder="0">
      <protection locked="0"/>
    </xf>
    <xf numFmtId="0" fontId="213" fillId="0" borderId="0"/>
    <xf numFmtId="0" fontId="213" fillId="0" borderId="0"/>
    <xf numFmtId="0" fontId="213" fillId="0" borderId="0"/>
    <xf numFmtId="0" fontId="213" fillId="0" borderId="0"/>
    <xf numFmtId="0" fontId="213" fillId="0" borderId="0"/>
    <xf numFmtId="0" fontId="213" fillId="0" borderId="0"/>
    <xf numFmtId="231" fontId="94" fillId="0" borderId="0">
      <alignment horizontal="right"/>
    </xf>
    <xf numFmtId="0" fontId="213" fillId="0" borderId="0"/>
    <xf numFmtId="231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323" fontId="2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315" fontId="73" fillId="0" borderId="0"/>
    <xf numFmtId="315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233" fontId="94" fillId="0" borderId="0">
      <alignment horizontal="right"/>
    </xf>
    <xf numFmtId="231" fontId="94" fillId="0" borderId="0">
      <alignment horizontal="right"/>
    </xf>
    <xf numFmtId="231" fontId="94" fillId="0" borderId="0">
      <alignment horizontal="right"/>
    </xf>
    <xf numFmtId="233" fontId="94" fillId="0" borderId="0">
      <alignment horizontal="right"/>
    </xf>
    <xf numFmtId="233" fontId="94" fillId="0" borderId="0">
      <alignment horizontal="right"/>
    </xf>
    <xf numFmtId="231" fontId="94" fillId="0" borderId="0">
      <alignment horizontal="right"/>
    </xf>
    <xf numFmtId="231" fontId="94" fillId="0" borderId="0">
      <alignment horizontal="right"/>
    </xf>
    <xf numFmtId="0" fontId="213" fillId="0" borderId="0"/>
    <xf numFmtId="0" fontId="23" fillId="0" borderId="0"/>
    <xf numFmtId="0" fontId="23" fillId="0" borderId="0"/>
    <xf numFmtId="231" fontId="94" fillId="0" borderId="0">
      <alignment horizontal="right"/>
    </xf>
    <xf numFmtId="231" fontId="94" fillId="0" borderId="0">
      <alignment horizontal="right"/>
    </xf>
    <xf numFmtId="231" fontId="94" fillId="0" borderId="0">
      <alignment horizontal="right"/>
    </xf>
    <xf numFmtId="231" fontId="94" fillId="0" borderId="0">
      <alignment horizontal="right"/>
    </xf>
    <xf numFmtId="0" fontId="213" fillId="0" borderId="0"/>
    <xf numFmtId="231" fontId="94" fillId="0" borderId="0">
      <alignment horizontal="right"/>
    </xf>
    <xf numFmtId="324" fontId="6" fillId="0" borderId="0"/>
    <xf numFmtId="324" fontId="6" fillId="0" borderId="0"/>
    <xf numFmtId="315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222" fontId="6" fillId="0" borderId="0"/>
    <xf numFmtId="222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231" fontId="94" fillId="0" borderId="0">
      <alignment horizontal="right"/>
    </xf>
    <xf numFmtId="231" fontId="94" fillId="0" borderId="0">
      <alignment horizontal="right"/>
    </xf>
    <xf numFmtId="243" fontId="6" fillId="0" borderId="0" applyFont="0" applyFill="0" applyBorder="0" applyAlignment="0" applyProtection="0"/>
    <xf numFmtId="243" fontId="6" fillId="0" borderId="0" applyFont="0" applyFill="0" applyBorder="0" applyAlignment="0" applyProtection="0"/>
    <xf numFmtId="37" fontId="94" fillId="0" borderId="0"/>
    <xf numFmtId="10" fontId="23" fillId="0" borderId="9" applyNumberFormat="0" applyFont="0" applyBorder="0" applyAlignment="0">
      <alignment horizontal="centerContinuous"/>
    </xf>
    <xf numFmtId="324" fontId="214" fillId="0" borderId="9"/>
    <xf numFmtId="234" fontId="6" fillId="0" borderId="0" applyFont="0" applyFill="0" applyBorder="0" applyAlignment="0" applyProtection="0"/>
    <xf numFmtId="234" fontId="6" fillId="0" borderId="0" applyFont="0" applyFill="0" applyBorder="0" applyAlignment="0" applyProtection="0"/>
    <xf numFmtId="318" fontId="215" fillId="0" borderId="8">
      <alignment horizontal="right"/>
    </xf>
    <xf numFmtId="234" fontId="6" fillId="0" borderId="0" applyFont="0" applyFill="0" applyBorder="0" applyAlignment="0" applyProtection="0"/>
    <xf numFmtId="37" fontId="94" fillId="0" borderId="0"/>
    <xf numFmtId="233" fontId="94" fillId="0" borderId="0"/>
    <xf numFmtId="233" fontId="94" fillId="0" borderId="0"/>
    <xf numFmtId="242" fontId="94" fillId="0" borderId="54" applyNumberFormat="0" applyBorder="0">
      <alignment horizontal="right"/>
    </xf>
    <xf numFmtId="247" fontId="6" fillId="0" borderId="0" applyFont="0" applyFill="0" applyBorder="0" applyAlignment="0" applyProtection="0"/>
    <xf numFmtId="247" fontId="6" fillId="0" borderId="0" applyFont="0" applyFill="0" applyBorder="0" applyAlignment="0" applyProtection="0"/>
    <xf numFmtId="242" fontId="94" fillId="0" borderId="0" applyBorder="0"/>
    <xf numFmtId="324" fontId="6" fillId="0" borderId="0" applyFont="0" applyFill="0" applyBorder="0" applyAlignment="0" applyProtection="0"/>
    <xf numFmtId="324" fontId="6" fillId="0" borderId="0" applyFont="0" applyFill="0" applyBorder="0" applyAlignment="0" applyProtection="0"/>
    <xf numFmtId="0" fontId="216" fillId="0" borderId="0" applyProtection="0">
      <alignment horizontal="left"/>
    </xf>
    <xf numFmtId="0" fontId="216" fillId="0" borderId="0" applyFill="0" applyBorder="0" applyProtection="0">
      <alignment horizontal="left"/>
    </xf>
    <xf numFmtId="0" fontId="217" fillId="0" borderId="0" applyFill="0" applyBorder="0" applyProtection="0">
      <alignment horizontal="left"/>
    </xf>
    <xf numFmtId="0" fontId="216" fillId="0" borderId="0" applyProtection="0">
      <alignment horizontal="left"/>
    </xf>
    <xf numFmtId="1" fontId="218" fillId="0" borderId="0" applyProtection="0">
      <alignment horizontal="right" vertical="center"/>
    </xf>
    <xf numFmtId="0" fontId="110" fillId="29" borderId="0"/>
    <xf numFmtId="0" fontId="150" fillId="0" borderId="0" applyNumberFormat="0" applyFill="0" applyBorder="0" applyAlignment="0" applyProtection="0"/>
    <xf numFmtId="308" fontId="6" fillId="0" borderId="0" applyFont="0" applyFill="0" applyBorder="0" applyAlignment="0"/>
    <xf numFmtId="307" fontId="6" fillId="0" borderId="0" applyFill="0" applyBorder="0"/>
    <xf numFmtId="272" fontId="6" fillId="0" borderId="0" applyFont="0" applyFill="0" applyBorder="0" applyAlignment="0" applyProtection="0"/>
    <xf numFmtId="0" fontId="182" fillId="0" borderId="0" applyFont="0" applyFill="0" applyBorder="0" applyAlignment="0" applyProtection="0">
      <alignment horizontal="right"/>
    </xf>
    <xf numFmtId="0" fontId="182" fillId="0" borderId="0" applyFont="0" applyFill="0" applyBorder="0" applyAlignment="0" applyProtection="0">
      <alignment horizontal="right"/>
    </xf>
    <xf numFmtId="14" fontId="70" fillId="0" borderId="0">
      <alignment horizontal="center" wrapText="1"/>
      <protection locked="0"/>
    </xf>
    <xf numFmtId="0" fontId="138" fillId="0" borderId="0"/>
    <xf numFmtId="9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325" fontId="6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0" fontId="132" fillId="0" borderId="12" applyFont="0" applyFill="0" applyBorder="0" applyAlignment="0" applyProtection="0">
      <alignment horizontal="center" wrapText="1"/>
    </xf>
    <xf numFmtId="10" fontId="23" fillId="0" borderId="0" applyFont="0" applyFill="0" applyBorder="0" applyAlignment="0" applyProtection="0"/>
    <xf numFmtId="10" fontId="132" fillId="0" borderId="12" applyFont="0" applyFill="0" applyBorder="0" applyAlignment="0" applyProtection="0">
      <alignment horizontal="center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326" fontId="94" fillId="0" borderId="0" applyFont="0" applyFill="0" applyBorder="0" applyAlignment="0" applyProtection="0"/>
    <xf numFmtId="326" fontId="94" fillId="0" borderId="0" applyFont="0" applyFill="0" applyBorder="0" applyAlignment="0" applyProtection="0"/>
    <xf numFmtId="327" fontId="94" fillId="0" borderId="0" applyFont="0" applyFill="0" applyBorder="0" applyAlignment="0" applyProtection="0"/>
    <xf numFmtId="327" fontId="94" fillId="0" borderId="0" applyFont="0" applyFill="0" applyBorder="0" applyAlignment="0" applyProtection="0"/>
    <xf numFmtId="328" fontId="47" fillId="0" borderId="0" applyFont="0" applyFill="0" applyBorder="0" applyAlignment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8" fillId="0" borderId="0" applyFont="0" applyFill="0" applyBorder="0" applyAlignment="0" applyProtection="0"/>
    <xf numFmtId="9" fontId="2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0" fillId="0" borderId="0" applyFont="0" applyFill="0" applyBorder="0" applyAlignment="0" applyProtection="0">
      <alignment horizontal="center"/>
    </xf>
    <xf numFmtId="329" fontId="73" fillId="47" borderId="0">
      <alignment horizontal="right"/>
    </xf>
    <xf numFmtId="330" fontId="70" fillId="0" borderId="0" applyFont="0" applyFill="0" applyBorder="0" applyProtection="0">
      <alignment horizontal="right"/>
    </xf>
    <xf numFmtId="0" fontId="70" fillId="0" borderId="0" applyFill="0" applyBorder="0" applyAlignment="0" applyProtection="0"/>
    <xf numFmtId="331" fontId="73" fillId="0" borderId="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332" fontId="73" fillId="0" borderId="0" applyFont="0" applyFill="0" applyBorder="0" applyAlignment="0" applyProtection="0"/>
    <xf numFmtId="0" fontId="73" fillId="0" borderId="0"/>
    <xf numFmtId="291" fontId="73" fillId="0" borderId="0"/>
    <xf numFmtId="292" fontId="73" fillId="0" borderId="0"/>
    <xf numFmtId="0" fontId="98" fillId="0" borderId="0" applyFill="0" applyBorder="0" applyAlignment="0" applyProtection="0"/>
    <xf numFmtId="10" fontId="23" fillId="0" borderId="0" applyFill="0" applyBorder="0" applyAlignment="0" applyProtection="0"/>
    <xf numFmtId="10" fontId="23" fillId="0" borderId="0" applyFill="0" applyBorder="0" applyAlignment="0" applyProtection="0"/>
    <xf numFmtId="0" fontId="70" fillId="0" borderId="0"/>
    <xf numFmtId="270" fontId="23" fillId="0" borderId="0" applyFont="0" applyFill="0" applyBorder="0" applyAlignment="0" applyProtection="0"/>
    <xf numFmtId="270" fontId="23" fillId="0" borderId="0" applyFont="0" applyFill="0" applyBorder="0" applyAlignment="0" applyProtection="0"/>
    <xf numFmtId="0" fontId="70" fillId="0" borderId="0"/>
    <xf numFmtId="0" fontId="153" fillId="0" borderId="0"/>
    <xf numFmtId="10" fontId="70" fillId="0" borderId="0"/>
    <xf numFmtId="10" fontId="153" fillId="0" borderId="0">
      <protection locked="0"/>
    </xf>
    <xf numFmtId="9" fontId="74" fillId="0" borderId="25" applyNumberFormat="0" applyBorder="0"/>
    <xf numFmtId="333" fontId="74" fillId="0" borderId="0" applyFill="0" applyBorder="0">
      <alignment horizontal="right"/>
      <protection locked="0"/>
    </xf>
    <xf numFmtId="0" fontId="219" fillId="0" borderId="0" applyFont="0" applyFill="0" applyBorder="0" applyAlignment="0" applyProtection="0">
      <protection locked="0"/>
    </xf>
    <xf numFmtId="0" fontId="47" fillId="0" borderId="0" applyFont="0" applyFill="0" applyBorder="0" applyAlignment="0" applyProtection="0"/>
    <xf numFmtId="334" fontId="47" fillId="0" borderId="0" applyFont="0" applyFill="0" applyBorder="0" applyAlignment="0" applyProtection="0"/>
    <xf numFmtId="334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70" fontId="182" fillId="0" borderId="0">
      <alignment horizontal="right"/>
    </xf>
    <xf numFmtId="0" fontId="220" fillId="0" borderId="0"/>
    <xf numFmtId="324" fontId="92" fillId="0" borderId="0" applyFill="0" applyBorder="0" applyProtection="0"/>
    <xf numFmtId="335" fontId="73" fillId="0" borderId="55" applyFont="0" applyFill="0" applyBorder="0" applyAlignment="0" applyProtection="0">
      <alignment horizontal="right"/>
    </xf>
    <xf numFmtId="233" fontId="23" fillId="0" borderId="9"/>
    <xf numFmtId="0" fontId="6" fillId="0" borderId="0"/>
    <xf numFmtId="0" fontId="6" fillId="0" borderId="0"/>
    <xf numFmtId="0" fontId="6" fillId="0" borderId="0"/>
    <xf numFmtId="0" fontId="6" fillId="0" borderId="0"/>
    <xf numFmtId="13" fontId="6" fillId="0" borderId="0" applyFont="0" applyFill="0" applyProtection="0"/>
    <xf numFmtId="233" fontId="23" fillId="0" borderId="0"/>
    <xf numFmtId="233" fontId="23" fillId="0" borderId="0"/>
    <xf numFmtId="209" fontId="94" fillId="0" borderId="0" applyNumberFormat="0" applyFont="0" applyBorder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169" fontId="221" fillId="0" borderId="25">
      <alignment horizontal="right"/>
    </xf>
    <xf numFmtId="166" fontId="203" fillId="0" borderId="0"/>
    <xf numFmtId="0" fontId="27" fillId="3" borderId="12" applyNumberFormat="0" applyFont="0" applyAlignment="0" applyProtection="0"/>
    <xf numFmtId="189" fontId="47" fillId="3" borderId="0" applyNumberFormat="0" applyFont="0" applyBorder="0" applyAlignment="0" applyProtection="0">
      <alignment horizontal="center"/>
      <protection locked="0"/>
    </xf>
    <xf numFmtId="189" fontId="47" fillId="3" borderId="0" applyNumberFormat="0" applyFont="0" applyBorder="0" applyAlignment="0" applyProtection="0">
      <alignment horizontal="center"/>
      <protection locked="0"/>
    </xf>
    <xf numFmtId="0" fontId="222" fillId="32" borderId="0">
      <alignment horizontal="left" indent="1"/>
    </xf>
    <xf numFmtId="0" fontId="6" fillId="0" borderId="0" applyNumberFormat="0" applyFont="0" applyFill="0" applyBorder="0" applyAlignment="0">
      <protection hidden="1"/>
    </xf>
    <xf numFmtId="0" fontId="6" fillId="0" borderId="0" applyNumberFormat="0" applyFont="0" applyFill="0" applyBorder="0" applyAlignment="0">
      <protection hidden="1"/>
    </xf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113" fillId="0" borderId="2">
      <alignment horizontal="center"/>
    </xf>
    <xf numFmtId="3" fontId="74" fillId="0" borderId="0" applyFont="0" applyFill="0" applyBorder="0" applyAlignment="0" applyProtection="0"/>
    <xf numFmtId="0" fontId="74" fillId="50" borderId="0" applyNumberFormat="0" applyFont="0" applyBorder="0" applyAlignment="0" applyProtection="0"/>
    <xf numFmtId="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336" fontId="94" fillId="0" borderId="0" applyFont="0" applyFill="0" applyBorder="0" applyAlignment="0" applyProtection="0"/>
    <xf numFmtId="336" fontId="9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10">
      <alignment horizontal="right"/>
    </xf>
    <xf numFmtId="0" fontId="6" fillId="0" borderId="10">
      <alignment horizontal="right"/>
    </xf>
    <xf numFmtId="270" fontId="73" fillId="0" borderId="0">
      <alignment vertical="top"/>
    </xf>
    <xf numFmtId="232" fontId="139" fillId="0" borderId="0" applyFont="0" applyFill="0" applyBorder="0" applyAlignment="0" applyProtection="0">
      <alignment horizontal="right"/>
    </xf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262" fontId="96" fillId="0" borderId="0" applyFont="0" applyFill="0" applyBorder="0" applyProtection="0">
      <alignment horizontal="right"/>
    </xf>
    <xf numFmtId="337" fontId="6" fillId="0" borderId="0">
      <alignment horizontal="right"/>
      <protection locked="0"/>
    </xf>
    <xf numFmtId="39" fontId="223" fillId="0" borderId="0" applyNumberFormat="0">
      <alignment horizontal="right"/>
    </xf>
    <xf numFmtId="0" fontId="26" fillId="0" borderId="0" applyNumberFormat="0" applyFill="0" applyBorder="0" applyAlignment="0" applyProtection="0"/>
    <xf numFmtId="0" fontId="224" fillId="0" borderId="0" applyNumberFormat="0" applyFill="0" applyBorder="0" applyAlignment="0" applyProtection="0">
      <alignment horizontal="left"/>
    </xf>
    <xf numFmtId="0" fontId="225" fillId="0" borderId="16" applyNumberFormat="0" applyFill="0" applyBorder="0" applyAlignment="0" applyProtection="0">
      <protection hidden="1"/>
    </xf>
    <xf numFmtId="0" fontId="226" fillId="46" borderId="0"/>
    <xf numFmtId="0" fontId="227" fillId="51" borderId="0" applyNumberFormat="0" applyFont="0" applyBorder="0" applyAlignment="0">
      <alignment horizontal="center"/>
    </xf>
    <xf numFmtId="0" fontId="42" fillId="30" borderId="53" applyNumberFormat="0" applyAlignment="0" applyProtection="0"/>
    <xf numFmtId="185" fontId="53" fillId="0" borderId="0">
      <protection locked="0"/>
    </xf>
    <xf numFmtId="0" fontId="49" fillId="0" borderId="0"/>
    <xf numFmtId="0" fontId="50" fillId="0" borderId="0"/>
    <xf numFmtId="0" fontId="50" fillId="0" borderId="0"/>
    <xf numFmtId="0" fontId="75" fillId="0" borderId="0"/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44" fillId="0" borderId="56" applyNumberFormat="0" applyFill="0" applyAlignment="0" applyProtection="0"/>
    <xf numFmtId="0" fontId="245" fillId="0" borderId="88" applyNumberFormat="0" applyFill="0" applyAlignment="0" applyProtection="0"/>
    <xf numFmtId="0" fontId="44" fillId="0" borderId="56" applyNumberFormat="0" applyFill="0" applyAlignment="0" applyProtection="0"/>
    <xf numFmtId="196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9" fillId="0" borderId="0"/>
    <xf numFmtId="0" fontId="75" fillId="0" borderId="0"/>
    <xf numFmtId="176" fontId="54" fillId="0" borderId="0" applyFont="0" applyFill="0" applyBorder="0" applyAlignment="0" applyProtection="0"/>
    <xf numFmtId="0" fontId="54" fillId="15" borderId="0" applyNumberFormat="0" applyFont="0" applyBorder="0" applyAlignment="0" applyProtection="0"/>
    <xf numFmtId="0" fontId="54" fillId="39" borderId="0" applyNumberFormat="0" applyFont="0" applyBorder="0" applyAlignment="0" applyProtection="0"/>
    <xf numFmtId="0" fontId="54" fillId="43" borderId="0" applyNumberFormat="0" applyFont="0" applyBorder="0" applyAlignment="0" applyProtection="0"/>
    <xf numFmtId="172" fontId="6" fillId="0" borderId="0" applyFont="0" applyFill="0" applyBorder="0" applyAlignment="0" applyProtection="0"/>
    <xf numFmtId="0" fontId="6" fillId="0" borderId="0"/>
    <xf numFmtId="171" fontId="55" fillId="0" borderId="0" applyFont="0" applyFill="0" applyBorder="0" applyAlignment="0" applyProtection="0"/>
    <xf numFmtId="0" fontId="51" fillId="0" borderId="0"/>
    <xf numFmtId="170" fontId="55" fillId="0" borderId="0" applyFont="0" applyFill="0" applyBorder="0" applyAlignment="0" applyProtection="0"/>
    <xf numFmtId="0" fontId="233" fillId="0" borderId="0"/>
    <xf numFmtId="43" fontId="2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9" fontId="2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85" borderId="86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85" borderId="86" applyNumberFormat="0" applyFont="0" applyAlignment="0" applyProtection="0"/>
    <xf numFmtId="0" fontId="3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75" fillId="0" borderId="0"/>
    <xf numFmtId="0" fontId="7" fillId="0" borderId="0"/>
    <xf numFmtId="272" fontId="6" fillId="0" borderId="143" applyFont="0" applyFill="0" applyBorder="0" applyAlignment="0" applyProtection="0">
      <alignment horizontal="right"/>
    </xf>
    <xf numFmtId="200" fontId="6" fillId="0" borderId="0"/>
    <xf numFmtId="306" fontId="6" fillId="0" borderId="0"/>
    <xf numFmtId="306" fontId="6" fillId="0" borderId="0"/>
    <xf numFmtId="306" fontId="6" fillId="0" borderId="0"/>
    <xf numFmtId="272" fontId="6" fillId="0" borderId="143" applyFont="0" applyFill="0" applyBorder="0" applyAlignment="0" applyProtection="0">
      <alignment horizontal="right"/>
    </xf>
    <xf numFmtId="306" fontId="6" fillId="0" borderId="0"/>
    <xf numFmtId="306" fontId="6" fillId="0" borderId="0"/>
    <xf numFmtId="306" fontId="6" fillId="0" borderId="0"/>
    <xf numFmtId="0" fontId="7" fillId="0" borderId="0"/>
    <xf numFmtId="186" fontId="6" fillId="0" borderId="143" applyFill="0" applyBorder="0" applyAlignment="0" applyProtection="0">
      <alignment horizontal="right"/>
    </xf>
    <xf numFmtId="186" fontId="6" fillId="0" borderId="143" applyFill="0" applyBorder="0" applyAlignment="0" applyProtection="0">
      <alignment horizontal="right"/>
    </xf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0" fontId="68" fillId="0" borderId="0" applyNumberFormat="0" applyFont="0" applyFill="0" applyBorder="0" applyAlignment="0" applyProtection="0"/>
    <xf numFmtId="9" fontId="69" fillId="2" borderId="1">
      <alignment horizontal="right" vertical="center"/>
    </xf>
    <xf numFmtId="9" fontId="69" fillId="2" borderId="1">
      <alignment horizontal="right" vertical="center"/>
    </xf>
    <xf numFmtId="43" fontId="71" fillId="0" borderId="0" applyFont="0" applyFill="0" applyBorder="0" applyAlignment="0" applyProtection="0"/>
    <xf numFmtId="169" fontId="141" fillId="0" borderId="142">
      <protection locked="0"/>
    </xf>
    <xf numFmtId="9" fontId="67" fillId="0" borderId="0">
      <alignment horizontal="right"/>
    </xf>
    <xf numFmtId="9" fontId="67" fillId="0" borderId="0">
      <alignment horizontal="right"/>
    </xf>
    <xf numFmtId="341" fontId="6" fillId="0" borderId="0">
      <alignment horizontal="left" wrapText="1"/>
    </xf>
    <xf numFmtId="341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2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1" fontId="6" fillId="0" borderId="0">
      <alignment horizontal="left" wrapText="1"/>
    </xf>
    <xf numFmtId="0" fontId="6" fillId="0" borderId="0">
      <alignment horizontal="left" wrapText="1"/>
    </xf>
    <xf numFmtId="341" fontId="6" fillId="0" borderId="0">
      <alignment horizontal="left" wrapText="1"/>
    </xf>
    <xf numFmtId="0" fontId="4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49" fillId="0" borderId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47" fillId="0" borderId="140"/>
    <xf numFmtId="0" fontId="47" fillId="0" borderId="140"/>
    <xf numFmtId="0" fontId="47" fillId="0" borderId="140"/>
    <xf numFmtId="0" fontId="47" fillId="0" borderId="140"/>
    <xf numFmtId="257" fontId="120" fillId="0" borderId="141" applyFill="0" applyBorder="0" applyAlignment="0" applyProtection="0">
      <alignment horizontal="right"/>
    </xf>
    <xf numFmtId="257" fontId="120" fillId="0" borderId="141" applyFill="0" applyBorder="0" applyAlignment="0" applyProtection="0">
      <alignment horizontal="right"/>
    </xf>
    <xf numFmtId="0" fontId="32" fillId="30" borderId="134" applyNumberFormat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32" fillId="30" borderId="134" applyNumberFormat="0" applyAlignment="0" applyProtection="0"/>
    <xf numFmtId="0" fontId="32" fillId="30" borderId="134" applyNumberFormat="0" applyAlignment="0" applyProtection="0"/>
    <xf numFmtId="0" fontId="32" fillId="30" borderId="134" applyNumberFormat="0" applyAlignment="0" applyProtection="0"/>
    <xf numFmtId="0" fontId="32" fillId="30" borderId="134" applyNumberFormat="0" applyAlignment="0" applyProtection="0"/>
    <xf numFmtId="0" fontId="32" fillId="30" borderId="134" applyNumberFormat="0" applyAlignment="0" applyProtection="0"/>
    <xf numFmtId="14" fontId="76" fillId="0" borderId="0" applyFill="0" applyBorder="0" applyProtection="0"/>
    <xf numFmtId="14" fontId="76" fillId="0" borderId="0" applyFill="0" applyBorder="0" applyProtection="0"/>
    <xf numFmtId="0" fontId="50" fillId="0" borderId="0"/>
    <xf numFmtId="0" fontId="50" fillId="0" borderId="0"/>
    <xf numFmtId="0" fontId="50" fillId="0" borderId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16" fillId="0" borderId="2" applyFont="0" applyFill="0" applyBorder="0" applyAlignment="0" applyProtection="0"/>
    <xf numFmtId="0" fontId="98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0" fillId="0" borderId="0"/>
    <xf numFmtId="0" fontId="49" fillId="0" borderId="0"/>
    <xf numFmtId="0" fontId="79" fillId="5" borderId="0">
      <alignment horizontal="centerContinuous" vertical="center"/>
    </xf>
    <xf numFmtId="0" fontId="79" fillId="5" borderId="0">
      <alignment horizontal="centerContinuous" vertical="center"/>
    </xf>
    <xf numFmtId="0" fontId="9" fillId="3" borderId="0">
      <alignment horizontal="centerContinuous" vertical="center"/>
    </xf>
    <xf numFmtId="0" fontId="9" fillId="3" borderId="0">
      <alignment horizontal="centerContinuous"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41" fontId="6" fillId="0" borderId="0">
      <alignment horizontal="left" wrapText="1"/>
    </xf>
    <xf numFmtId="341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2" fontId="6" fillId="0" borderId="0">
      <alignment horizontal="left" wrapText="1"/>
    </xf>
    <xf numFmtId="342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1" fontId="6" fillId="0" borderId="0">
      <alignment horizontal="left" wrapText="1"/>
    </xf>
    <xf numFmtId="0" fontId="6" fillId="0" borderId="0">
      <alignment horizontal="left" wrapText="1"/>
    </xf>
    <xf numFmtId="341" fontId="6" fillId="0" borderId="0">
      <alignment horizontal="left" wrapText="1"/>
    </xf>
    <xf numFmtId="341" fontId="6" fillId="0" borderId="0">
      <alignment horizontal="left" wrapText="1"/>
    </xf>
    <xf numFmtId="341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188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2" fontId="6" fillId="0" borderId="0">
      <alignment horizontal="left" wrapText="1"/>
    </xf>
    <xf numFmtId="342" fontId="6" fillId="0" borderId="0">
      <alignment horizontal="left" wrapText="1"/>
    </xf>
    <xf numFmtId="0" fontId="6" fillId="0" borderId="0">
      <alignment horizontal="left" wrapText="1"/>
    </xf>
    <xf numFmtId="342" fontId="6" fillId="0" borderId="0">
      <alignment horizontal="left" wrapText="1"/>
    </xf>
    <xf numFmtId="341" fontId="6" fillId="0" borderId="0">
      <alignment horizontal="left" wrapText="1"/>
    </xf>
    <xf numFmtId="0" fontId="6" fillId="0" borderId="0">
      <alignment horizontal="left" wrapText="1"/>
    </xf>
    <xf numFmtId="341" fontId="6" fillId="0" borderId="0">
      <alignment horizontal="left" wrapText="1"/>
    </xf>
    <xf numFmtId="0" fontId="103" fillId="30" borderId="140" applyNumberFormat="0" applyFont="0" applyBorder="0" applyAlignment="0" applyProtection="0">
      <protection hidden="1"/>
    </xf>
    <xf numFmtId="0" fontId="103" fillId="30" borderId="140" applyNumberFormat="0" applyFont="0" applyBorder="0" applyAlignment="0" applyProtection="0">
      <protection hidden="1"/>
    </xf>
    <xf numFmtId="0" fontId="102" fillId="0" borderId="140">
      <protection hidden="1"/>
    </xf>
    <xf numFmtId="0" fontId="102" fillId="0" borderId="140">
      <protection hidden="1"/>
    </xf>
    <xf numFmtId="0" fontId="47" fillId="0" borderId="139" applyNumberFormat="0" applyFill="0" applyAlignment="0" applyProtection="0"/>
    <xf numFmtId="0" fontId="47" fillId="0" borderId="139" applyNumberFormat="0" applyFill="0" applyAlignment="0" applyProtection="0"/>
    <xf numFmtId="0" fontId="50" fillId="0" borderId="0"/>
    <xf numFmtId="0" fontId="49" fillId="0" borderId="0"/>
    <xf numFmtId="0" fontId="73" fillId="28" borderId="138">
      <alignment horizontal="center" vertical="center"/>
    </xf>
    <xf numFmtId="0" fontId="9" fillId="0" borderId="0" applyNumberFormat="0" applyFill="0" applyBorder="0" applyAlignment="0" applyProtection="0"/>
    <xf numFmtId="0" fontId="73" fillId="28" borderId="138">
      <alignment horizontal="center"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Alignment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6" fillId="0" borderId="100"/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1" fillId="0" borderId="0" applyNumberFormat="0" applyFill="0" applyBorder="0" applyProtection="0">
      <alignment vertical="top"/>
    </xf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10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4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0" fillId="0" borderId="3" applyNumberFormat="0" applyFill="0" applyAlignment="0" applyProtection="0"/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3" fillId="0" borderId="5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2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5" fillId="0" borderId="5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84" fillId="0" borderId="6" applyNumberFormat="0" applyFill="0" applyProtection="0">
      <alignment horizontal="center"/>
    </xf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6" fillId="0" borderId="7" applyNumberFormat="0" applyFont="0" applyFill="0" applyAlignment="0" applyProtection="0"/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4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centerContinuous"/>
    </xf>
    <xf numFmtId="0" fontId="87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8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Border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89" fillId="0" borderId="0" applyNumberFormat="0" applyFill="0" applyProtection="0">
      <alignment horizontal="centerContinuous"/>
    </xf>
    <xf numFmtId="0" fontId="6" fillId="0" borderId="0"/>
    <xf numFmtId="0" fontId="50" fillId="0" borderId="0"/>
    <xf numFmtId="0" fontId="6" fillId="0" borderId="0" applyNumberFormat="0" applyFill="0" applyBorder="0" applyAlignment="0" applyProtection="0"/>
    <xf numFmtId="189" fontId="6" fillId="0" borderId="0">
      <alignment horizontal="left"/>
      <protection locked="0"/>
    </xf>
    <xf numFmtId="1" fontId="63" fillId="0" borderId="0"/>
    <xf numFmtId="1" fontId="63" fillId="0" borderId="0"/>
    <xf numFmtId="233" fontId="94" fillId="0" borderId="98" applyBorder="0">
      <alignment horizontal="right"/>
    </xf>
    <xf numFmtId="233" fontId="94" fillId="6" borderId="99"/>
    <xf numFmtId="233" fontId="94" fillId="6" borderId="99"/>
    <xf numFmtId="234" fontId="95" fillId="0" borderId="0">
      <alignment horizontal="right"/>
    </xf>
    <xf numFmtId="233" fontId="94" fillId="6" borderId="99"/>
    <xf numFmtId="234" fontId="95" fillId="0" borderId="0">
      <alignment horizontal="right"/>
    </xf>
    <xf numFmtId="233" fontId="94" fillId="6" borderId="99"/>
    <xf numFmtId="37" fontId="97" fillId="0" borderId="10" applyFont="0"/>
    <xf numFmtId="37" fontId="94" fillId="0" borderId="0"/>
    <xf numFmtId="37" fontId="94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81" fillId="9" borderId="0" applyNumberFormat="0" applyBorder="0" applyAlignment="0" applyProtection="0"/>
    <xf numFmtId="0" fontId="281" fillId="10" borderId="0" applyNumberFormat="0" applyBorder="0" applyAlignment="0" applyProtection="0"/>
    <xf numFmtId="0" fontId="281" fillId="11" borderId="0" applyNumberFormat="0" applyBorder="0" applyAlignment="0" applyProtection="0"/>
    <xf numFmtId="0" fontId="281" fillId="12" borderId="0" applyNumberFormat="0" applyBorder="0" applyAlignment="0" applyProtection="0"/>
    <xf numFmtId="0" fontId="281" fillId="13" borderId="0" applyNumberFormat="0" applyBorder="0" applyAlignment="0" applyProtection="0"/>
    <xf numFmtId="0" fontId="281" fillId="14" borderId="0" applyNumberFormat="0" applyBorder="0" applyAlignment="0" applyProtection="0"/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0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0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343" fontId="61" fillId="0" borderId="10">
      <alignment horizontal="righ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81" fillId="16" borderId="0" applyNumberFormat="0" applyBorder="0" applyAlignment="0" applyProtection="0"/>
    <xf numFmtId="0" fontId="281" fillId="17" borderId="0" applyNumberFormat="0" applyBorder="0" applyAlignment="0" applyProtection="0"/>
    <xf numFmtId="0" fontId="281" fillId="18" borderId="0" applyNumberFormat="0" applyBorder="0" applyAlignment="0" applyProtection="0"/>
    <xf numFmtId="0" fontId="281" fillId="12" borderId="0" applyNumberFormat="0" applyBorder="0" applyAlignment="0" applyProtection="0"/>
    <xf numFmtId="0" fontId="281" fillId="16" borderId="0" applyNumberFormat="0" applyBorder="0" applyAlignment="0" applyProtection="0"/>
    <xf numFmtId="0" fontId="28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82" fillId="20" borderId="0" applyNumberFormat="0" applyBorder="0" applyAlignment="0" applyProtection="0"/>
    <xf numFmtId="0" fontId="282" fillId="17" borderId="0" applyNumberFormat="0" applyBorder="0" applyAlignment="0" applyProtection="0"/>
    <xf numFmtId="0" fontId="282" fillId="18" borderId="0" applyNumberFormat="0" applyBorder="0" applyAlignment="0" applyProtection="0"/>
    <xf numFmtId="0" fontId="282" fillId="21" borderId="0" applyNumberFormat="0" applyBorder="0" applyAlignment="0" applyProtection="0"/>
    <xf numFmtId="0" fontId="282" fillId="22" borderId="0" applyNumberFormat="0" applyBorder="0" applyAlignment="0" applyProtection="0"/>
    <xf numFmtId="0" fontId="282" fillId="23" borderId="0" applyNumberFormat="0" applyBorder="0" applyAlignment="0" applyProtection="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6" fillId="0" borderId="100"/>
    <xf numFmtId="0" fontId="99" fillId="0" borderId="0" applyAlignment="0">
      <alignment horizontal="right"/>
    </xf>
    <xf numFmtId="0" fontId="99" fillId="0" borderId="0" applyAlignment="0">
      <alignment horizontal="right"/>
    </xf>
    <xf numFmtId="0" fontId="73" fillId="28" borderId="13">
      <alignment horizontal="center" vertical="center"/>
    </xf>
    <xf numFmtId="17" fontId="9" fillId="3" borderId="100" applyNumberFormat="0">
      <alignment horizontal="center"/>
    </xf>
    <xf numFmtId="17" fontId="9" fillId="3" borderId="100" applyNumberFormat="0">
      <alignment horizontal="center"/>
    </xf>
    <xf numFmtId="37" fontId="65" fillId="29" borderId="101" applyBorder="0" applyProtection="0">
      <alignment vertical="center"/>
    </xf>
    <xf numFmtId="37" fontId="65" fillId="29" borderId="101" applyBorder="0" applyProtection="0">
      <alignment vertical="center"/>
    </xf>
    <xf numFmtId="0" fontId="47" fillId="0" borderId="15" applyNumberFormat="0" applyFill="0" applyAlignment="0" applyProtection="0"/>
    <xf numFmtId="0" fontId="102" fillId="0" borderId="102">
      <protection hidden="1"/>
    </xf>
    <xf numFmtId="0" fontId="102" fillId="0" borderId="102">
      <protection hidden="1"/>
    </xf>
    <xf numFmtId="0" fontId="103" fillId="30" borderId="102" applyNumberFormat="0" applyFont="0" applyBorder="0" applyAlignment="0" applyProtection="0">
      <protection hidden="1"/>
    </xf>
    <xf numFmtId="0" fontId="103" fillId="30" borderId="102" applyNumberFormat="0" applyFont="0" applyBorder="0" applyAlignment="0" applyProtection="0">
      <protection hidden="1"/>
    </xf>
    <xf numFmtId="0" fontId="102" fillId="0" borderId="102">
      <protection hidden="1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9" fontId="6" fillId="0" borderId="17" applyNumberFormat="0" applyFont="0" applyFill="0" applyAlignment="0" applyProtection="0"/>
    <xf numFmtId="9" fontId="6" fillId="0" borderId="10" applyNumberFormat="0" applyFont="0" applyFill="0" applyAlignment="0" applyProtection="0"/>
    <xf numFmtId="9" fontId="6" fillId="0" borderId="10" applyNumberFormat="0" applyFont="0" applyFill="0" applyAlignment="0" applyProtection="0"/>
    <xf numFmtId="9" fontId="6" fillId="0" borderId="10" applyNumberFormat="0" applyFont="0" applyFill="0" applyAlignment="0" applyProtection="0"/>
    <xf numFmtId="9" fontId="6" fillId="0" borderId="18" applyNumberFormat="0" applyFont="0" applyFill="0" applyAlignment="0" applyProtection="0"/>
    <xf numFmtId="9" fontId="6" fillId="0" borderId="19" applyNumberFormat="0" applyFont="0" applyFill="0" applyAlignment="0" applyProtection="0"/>
    <xf numFmtId="237" fontId="70" fillId="0" borderId="103"/>
    <xf numFmtId="237" fontId="70" fillId="0" borderId="103"/>
    <xf numFmtId="209" fontId="6" fillId="0" borderId="0"/>
    <xf numFmtId="1" fontId="64" fillId="31" borderId="21">
      <alignment horizontal="center"/>
    </xf>
    <xf numFmtId="209" fontId="6" fillId="0" borderId="0"/>
    <xf numFmtId="0" fontId="61" fillId="0" borderId="10" applyNumberFormat="0" applyFill="0" applyAlignment="0" applyProtection="0"/>
    <xf numFmtId="166" fontId="113" fillId="0" borderId="103" applyAlignment="0" applyProtection="0"/>
    <xf numFmtId="166" fontId="113" fillId="0" borderId="103" applyAlignment="0" applyProtection="0"/>
    <xf numFmtId="0" fontId="70" fillId="0" borderId="2" applyNumberFormat="0" applyFont="0" applyFill="0" applyAlignment="0" applyProtection="0"/>
    <xf numFmtId="0" fontId="70" fillId="0" borderId="2" applyNumberFormat="0" applyFont="0" applyFill="0" applyAlignment="0" applyProtection="0"/>
    <xf numFmtId="166" fontId="113" fillId="0" borderId="103" applyAlignment="0" applyProtection="0"/>
    <xf numFmtId="250" fontId="73" fillId="0" borderId="2" applyNumberFormat="0" applyFill="0" applyAlignment="0" applyProtection="0">
      <alignment horizontal="center"/>
    </xf>
    <xf numFmtId="0" fontId="61" fillId="0" borderId="104">
      <alignment horizontal="centerContinuous"/>
    </xf>
    <xf numFmtId="0" fontId="61" fillId="0" borderId="104">
      <alignment horizontal="centerContinuous"/>
    </xf>
    <xf numFmtId="0" fontId="61" fillId="0" borderId="104">
      <alignment horizontal="centerContinuous"/>
    </xf>
    <xf numFmtId="0" fontId="61" fillId="0" borderId="104">
      <alignment horizontal="centerContinuous"/>
    </xf>
    <xf numFmtId="251" fontId="73" fillId="0" borderId="10" applyFill="0" applyAlignment="0" applyProtection="0">
      <alignment horizontal="center"/>
    </xf>
    <xf numFmtId="0" fontId="115" fillId="0" borderId="103">
      <alignment horizontal="left" wrapText="1"/>
    </xf>
    <xf numFmtId="0" fontId="115" fillId="0" borderId="103">
      <alignment horizontal="left" wrapText="1"/>
    </xf>
    <xf numFmtId="186" fontId="6" fillId="0" borderId="0" applyFont="0" applyFill="0" applyBorder="0" applyAlignment="0" applyProtection="0"/>
    <xf numFmtId="233" fontId="94" fillId="6" borderId="0"/>
    <xf numFmtId="233" fontId="94" fillId="6" borderId="0"/>
    <xf numFmtId="209" fontId="111" fillId="0" borderId="2">
      <alignment horizontal="center"/>
    </xf>
    <xf numFmtId="209" fontId="111" fillId="0" borderId="2">
      <alignment horizontal="center"/>
    </xf>
    <xf numFmtId="0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0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209" fontId="111" fillId="0" borderId="2">
      <alignment horizontal="center"/>
    </xf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38" fontId="110" fillId="0" borderId="17"/>
    <xf numFmtId="233" fontId="94" fillId="0" borderId="0"/>
    <xf numFmtId="231" fontId="62" fillId="0" borderId="0" applyNumberFormat="0"/>
    <xf numFmtId="37" fontId="93" fillId="0" borderId="0"/>
    <xf numFmtId="233" fontId="94" fillId="0" borderId="0"/>
    <xf numFmtId="231" fontId="62" fillId="0" borderId="0" applyNumberFormat="0"/>
    <xf numFmtId="37" fontId="93" fillId="0" borderId="0"/>
    <xf numFmtId="242" fontId="119" fillId="3" borderId="105" applyNumberFormat="0" applyFont="0" applyBorder="0">
      <alignment horizontal="right"/>
    </xf>
    <xf numFmtId="242" fontId="119" fillId="3" borderId="105" applyNumberFormat="0" applyFont="0" applyBorder="0">
      <alignment horizontal="right"/>
    </xf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256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0" fontId="32" fillId="30" borderId="27" applyNumberFormat="0" applyAlignment="0" applyProtection="0"/>
    <xf numFmtId="0" fontId="32" fillId="30" borderId="27" applyNumberFormat="0" applyAlignment="0" applyProtection="0"/>
    <xf numFmtId="0" fontId="32" fillId="30" borderId="27" applyNumberFormat="0" applyAlignment="0" applyProtection="0"/>
    <xf numFmtId="0" fontId="32" fillId="30" borderId="27" applyNumberFormat="0" applyAlignment="0" applyProtection="0"/>
    <xf numFmtId="257" fontId="120" fillId="0" borderId="28" applyFill="0" applyBorder="0" applyAlignment="0" applyProtection="0">
      <alignment horizontal="right"/>
    </xf>
    <xf numFmtId="0" fontId="123" fillId="34" borderId="100"/>
    <xf numFmtId="0" fontId="123" fillId="34" borderId="100"/>
    <xf numFmtId="234" fontId="61" fillId="0" borderId="10"/>
    <xf numFmtId="0" fontId="40" fillId="0" borderId="30" applyNumberFormat="0" applyFill="0" applyAlignment="0" applyProtection="0"/>
    <xf numFmtId="0" fontId="33" fillId="35" borderId="29" applyNumberFormat="0" applyAlignment="0" applyProtection="0"/>
    <xf numFmtId="209" fontId="6" fillId="0" borderId="7"/>
    <xf numFmtId="0" fontId="47" fillId="0" borderId="102"/>
    <xf numFmtId="0" fontId="47" fillId="0" borderId="102"/>
    <xf numFmtId="0" fontId="47" fillId="0" borderId="102"/>
    <xf numFmtId="0" fontId="47" fillId="0" borderId="102"/>
    <xf numFmtId="0" fontId="126" fillId="0" borderId="10" applyNumberFormat="0" applyFill="0" applyBorder="0" applyAlignment="0" applyProtection="0">
      <alignment horizontal="center"/>
    </xf>
    <xf numFmtId="0" fontId="127" fillId="0" borderId="98" applyNumberFormat="0" applyFill="0" applyProtection="0">
      <alignment horizontal="center" vertical="center"/>
    </xf>
    <xf numFmtId="0" fontId="128" fillId="0" borderId="10" applyNumberFormat="0" applyFill="0" applyBorder="0" applyProtection="0">
      <alignment horizontal="right" vertical="center"/>
    </xf>
    <xf numFmtId="0" fontId="28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83" fillId="0" borderId="0" applyNumberFormat="0" applyFill="0" applyBorder="0" applyAlignment="0" applyProtection="0">
      <alignment vertical="top"/>
      <protection locked="0"/>
    </xf>
    <xf numFmtId="38" fontId="129" fillId="0" borderId="106"/>
    <xf numFmtId="38" fontId="129" fillId="0" borderId="106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27" fillId="0" borderId="10" applyNumberFormat="0" applyFill="0" applyProtection="0">
      <alignment horizontal="right" wrapText="1"/>
    </xf>
    <xf numFmtId="0" fontId="27" fillId="0" borderId="10" applyNumberFormat="0" applyFill="0" applyProtection="0">
      <alignment horizontal="right" wrapText="1"/>
    </xf>
    <xf numFmtId="0" fontId="132" fillId="0" borderId="100" applyFont="0" applyFill="0" applyBorder="0" applyAlignment="0" applyProtection="0">
      <alignment horizontal="center" wrapText="1"/>
    </xf>
    <xf numFmtId="0" fontId="132" fillId="0" borderId="100" applyFont="0" applyFill="0" applyBorder="0" applyAlignment="0" applyProtection="0">
      <alignment horizontal="center" wrapText="1"/>
    </xf>
    <xf numFmtId="41" fontId="6" fillId="0" borderId="0" applyFont="0" applyFill="0" applyBorder="0" applyAlignment="0" applyProtection="0"/>
    <xf numFmtId="0" fontId="11" fillId="0" borderId="0"/>
    <xf numFmtId="0" fontId="1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202" fontId="6" fillId="0" borderId="0"/>
    <xf numFmtId="0" fontId="80" fillId="0" borderId="137" applyNumberFormat="0" applyFill="0" applyAlignment="0" applyProtection="0"/>
    <xf numFmtId="167" fontId="74" fillId="0" borderId="0" applyFont="0" applyFill="0" applyBorder="0" applyAlignment="0" applyProtection="0"/>
    <xf numFmtId="167" fontId="74" fillId="0" borderId="0" applyFont="0" applyFill="0" applyBorder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140" fillId="0" borderId="100"/>
    <xf numFmtId="0" fontId="140" fillId="0" borderId="10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134" fillId="0" borderId="0" applyFont="0" applyFill="0" applyBorder="0" applyAlignment="0" applyProtection="0"/>
    <xf numFmtId="187" fontId="134" fillId="0" borderId="0" applyFont="0" applyFill="0" applyBorder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186" fontId="6" fillId="0" borderId="34" applyFill="0" applyBorder="0" applyAlignment="0" applyProtection="0">
      <alignment horizontal="right"/>
    </xf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0" fontId="140" fillId="0" borderId="35"/>
    <xf numFmtId="0" fontId="80" fillId="0" borderId="137" applyNumberFormat="0" applyFill="0" applyAlignment="0" applyProtection="0"/>
    <xf numFmtId="0" fontId="80" fillId="0" borderId="137" applyNumberFormat="0" applyFill="0" applyAlignment="0" applyProtection="0"/>
    <xf numFmtId="232" fontId="6" fillId="0" borderId="0">
      <alignment horizontal="right"/>
    </xf>
    <xf numFmtId="209" fontId="6" fillId="0" borderId="0" applyNumberFormat="0" applyAlignment="0">
      <alignment horizontal="left"/>
      <protection locked="0"/>
    </xf>
    <xf numFmtId="279" fontId="67" fillId="39" borderId="108" applyFont="0" applyFill="0" applyBorder="0" applyAlignment="0" applyProtection="0"/>
    <xf numFmtId="279" fontId="67" fillId="39" borderId="108" applyFont="0" applyFill="0" applyBorder="0" applyAlignment="0" applyProtection="0"/>
    <xf numFmtId="279" fontId="67" fillId="39" borderId="108" applyFont="0" applyFill="0" applyBorder="0" applyAlignment="0" applyProtection="0"/>
    <xf numFmtId="279" fontId="67" fillId="39" borderId="108" applyFont="0" applyFill="0" applyBorder="0" applyAlignment="0" applyProtection="0"/>
    <xf numFmtId="276" fontId="146" fillId="0" borderId="109" applyFont="0" applyFill="0" applyBorder="0" applyAlignment="0" applyProtection="0">
      <alignment horizontal="right"/>
    </xf>
    <xf numFmtId="276" fontId="146" fillId="0" borderId="109" applyFont="0" applyFill="0" applyBorder="0" applyAlignment="0" applyProtection="0">
      <alignment horizontal="right"/>
    </xf>
    <xf numFmtId="0" fontId="148" fillId="0" borderId="103" applyFont="0" applyFill="0" applyBorder="0" applyAlignment="0" applyProtection="0">
      <alignment horizontal="center"/>
    </xf>
    <xf numFmtId="0" fontId="148" fillId="0" borderId="103" applyFont="0" applyFill="0" applyBorder="0" applyAlignment="0" applyProtection="0">
      <alignment horizontal="center"/>
    </xf>
    <xf numFmtId="0" fontId="47" fillId="0" borderId="103" applyFont="0" applyFill="0" applyBorder="0" applyAlignment="0" applyProtection="0">
      <alignment horizontal="center"/>
    </xf>
    <xf numFmtId="0" fontId="47" fillId="0" borderId="103" applyFont="0" applyFill="0" applyBorder="0" applyAlignment="0" applyProtection="0">
      <alignment horizontal="center"/>
    </xf>
    <xf numFmtId="0" fontId="47" fillId="0" borderId="103" applyFont="0" applyFill="0" applyBorder="0" applyAlignment="0" applyProtection="0">
      <alignment horizontal="center"/>
    </xf>
    <xf numFmtId="0" fontId="47" fillId="0" borderId="103" applyFont="0" applyFill="0" applyBorder="0" applyAlignment="0" applyProtection="0">
      <alignment horizontal="center"/>
    </xf>
    <xf numFmtId="38" fontId="74" fillId="0" borderId="110">
      <alignment vertical="center"/>
    </xf>
    <xf numFmtId="38" fontId="74" fillId="0" borderId="110">
      <alignment vertical="center"/>
    </xf>
    <xf numFmtId="287" fontId="133" fillId="0" borderId="111" applyNumberFormat="0" applyFont="0" applyFill="0" applyAlignment="0" applyProtection="0"/>
    <xf numFmtId="287" fontId="133" fillId="0" borderId="111" applyNumberFormat="0" applyFont="0" applyFill="0" applyAlignment="0" applyProtection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0" fontId="39" fillId="14" borderId="27" applyNumberFormat="0" applyAlignment="0" applyProtection="0"/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0" fontId="6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11" fillId="0" borderId="0" applyFont="0" applyFill="0" applyBorder="0" applyAlignment="0" applyProtection="0"/>
    <xf numFmtId="0" fontId="6" fillId="0" borderId="0" applyProtection="0"/>
    <xf numFmtId="262" fontId="47" fillId="29" borderId="100" applyFont="0" applyBorder="0" applyAlignment="0" applyProtection="0">
      <alignment vertical="top"/>
    </xf>
    <xf numFmtId="262" fontId="47" fillId="29" borderId="100" applyFont="0" applyBorder="0" applyAlignment="0" applyProtection="0">
      <alignment vertical="top"/>
    </xf>
    <xf numFmtId="262" fontId="47" fillId="29" borderId="100" applyFont="0" applyBorder="0" applyAlignment="0" applyProtection="0">
      <alignment vertical="top"/>
    </xf>
    <xf numFmtId="262" fontId="47" fillId="29" borderId="100" applyFont="0" applyBorder="0" applyAlignment="0" applyProtection="0">
      <alignment vertical="top"/>
    </xf>
    <xf numFmtId="261" fontId="6" fillId="0" borderId="102" applyFont="0" applyFill="0" applyBorder="0" applyAlignment="0" applyProtection="0"/>
    <xf numFmtId="261" fontId="6" fillId="0" borderId="102" applyFont="0" applyFill="0" applyBorder="0" applyAlignment="0" applyProtection="0"/>
    <xf numFmtId="261" fontId="6" fillId="0" borderId="102" applyFont="0" applyFill="0" applyBorder="0" applyAlignment="0" applyProtection="0"/>
    <xf numFmtId="261" fontId="6" fillId="0" borderId="102" applyFont="0" applyFill="0" applyBorder="0" applyAlignment="0" applyProtection="0"/>
    <xf numFmtId="261" fontId="6" fillId="0" borderId="107" applyFont="0" applyFill="0" applyBorder="0" applyAlignment="0" applyProtection="0"/>
    <xf numFmtId="261" fontId="6" fillId="0" borderId="107" applyFont="0" applyFill="0" applyBorder="0" applyAlignment="0" applyProtection="0"/>
    <xf numFmtId="261" fontId="6" fillId="0" borderId="107" applyFont="0" applyFill="0" applyBorder="0" applyAlignment="0" applyProtection="0"/>
    <xf numFmtId="261" fontId="6" fillId="0" borderId="107" applyFont="0" applyFill="0" applyBorder="0" applyAlignment="0" applyProtection="0"/>
    <xf numFmtId="2" fontId="6" fillId="39" borderId="101" applyFill="0" applyBorder="0" applyProtection="0">
      <alignment horizontal="center"/>
    </xf>
    <xf numFmtId="2" fontId="6" fillId="39" borderId="101" applyFill="0" applyBorder="0" applyProtection="0">
      <alignment horizontal="center"/>
    </xf>
    <xf numFmtId="2" fontId="6" fillId="39" borderId="101" applyFill="0" applyBorder="0" applyProtection="0">
      <alignment horizontal="center"/>
    </xf>
    <xf numFmtId="2" fontId="6" fillId="39" borderId="101" applyFill="0" applyBorder="0" applyProtection="0">
      <alignment horizontal="center"/>
    </xf>
    <xf numFmtId="37" fontId="9" fillId="0" borderId="112"/>
    <xf numFmtId="37" fontId="9" fillId="0" borderId="112"/>
    <xf numFmtId="0" fontId="58" fillId="0" borderId="109" applyFill="0" applyProtection="0">
      <alignment horizontal="centerContinuous"/>
    </xf>
    <xf numFmtId="0" fontId="58" fillId="0" borderId="109" applyFill="0" applyProtection="0">
      <alignment horizontal="centerContinuous"/>
    </xf>
    <xf numFmtId="0" fontId="6" fillId="36" borderId="100" applyNumberFormat="0" applyFont="0" applyBorder="0" applyAlignment="0" applyProtection="0"/>
    <xf numFmtId="0" fontId="6" fillId="36" borderId="100" applyNumberFormat="0" applyFont="0" applyBorder="0" applyAlignment="0" applyProtection="0"/>
    <xf numFmtId="189" fontId="6" fillId="39" borderId="100" applyNumberFormat="0" applyFont="0" applyAlignment="0"/>
    <xf numFmtId="189" fontId="6" fillId="39" borderId="100" applyNumberFormat="0" applyFont="0" applyAlignment="0"/>
    <xf numFmtId="189" fontId="6" fillId="39" borderId="100" applyNumberFormat="0" applyFont="0" applyAlignment="0"/>
    <xf numFmtId="189" fontId="6" fillId="39" borderId="100" applyNumberFormat="0" applyFont="0" applyAlignment="0"/>
    <xf numFmtId="189" fontId="6" fillId="39" borderId="100" applyNumberFormat="0" applyFont="0" applyAlignment="0"/>
    <xf numFmtId="37" fontId="169" fillId="3" borderId="113" applyBorder="0">
      <alignment horizontal="left" vertical="center" indent="1"/>
    </xf>
    <xf numFmtId="37" fontId="169" fillId="3" borderId="113" applyBorder="0">
      <alignment horizontal="left" vertical="center" indent="1"/>
    </xf>
    <xf numFmtId="0" fontId="14" fillId="0" borderId="114" applyNumberFormat="0" applyAlignment="0" applyProtection="0">
      <alignment horizontal="left" vertical="center"/>
    </xf>
    <xf numFmtId="0" fontId="14" fillId="0" borderId="114" applyNumberFormat="0" applyAlignment="0" applyProtection="0">
      <alignment horizontal="left" vertical="center"/>
    </xf>
    <xf numFmtId="0" fontId="14" fillId="0" borderId="114" applyNumberFormat="0" applyAlignment="0" applyProtection="0">
      <alignment horizontal="left" vertical="center"/>
    </xf>
    <xf numFmtId="0" fontId="14" fillId="0" borderId="115">
      <alignment horizontal="left" vertical="center"/>
    </xf>
    <xf numFmtId="0" fontId="14" fillId="0" borderId="115">
      <alignment horizontal="left" vertical="center"/>
    </xf>
    <xf numFmtId="0" fontId="169" fillId="0" borderId="2" applyNumberFormat="0" applyFill="0">
      <alignment horizontal="centerContinuous" vertical="top"/>
    </xf>
    <xf numFmtId="0" fontId="170" fillId="29" borderId="44" applyNumberFormat="0" applyBorder="0">
      <alignment horizontal="left" vertical="center" indent="1"/>
    </xf>
    <xf numFmtId="0" fontId="175" fillId="0" borderId="2">
      <alignment horizontal="center"/>
    </xf>
    <xf numFmtId="0" fontId="176" fillId="0" borderId="109" applyFill="0" applyBorder="0" applyProtection="0">
      <alignment horizontal="center" wrapText="1"/>
    </xf>
    <xf numFmtId="0" fontId="176" fillId="0" borderId="109" applyFill="0" applyBorder="0" applyProtection="0">
      <alignment horizontal="center" wrapText="1"/>
    </xf>
    <xf numFmtId="0" fontId="177" fillId="0" borderId="116" applyNumberFormat="0" applyFill="0" applyAlignment="0" applyProtection="0"/>
    <xf numFmtId="0" fontId="177" fillId="0" borderId="116" applyNumberFormat="0" applyFill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0" fontId="47" fillId="39" borderId="100" applyNumberFormat="0" applyBorder="0" applyAlignment="0" applyProtection="0"/>
    <xf numFmtId="10" fontId="47" fillId="39" borderId="100" applyNumberFormat="0" applyBorder="0" applyAlignment="0" applyProtection="0"/>
    <xf numFmtId="0" fontId="39" fillId="14" borderId="27" applyNumberFormat="0" applyAlignment="0" applyProtection="0"/>
    <xf numFmtId="0" fontId="47" fillId="39" borderId="109" applyNumberFormat="0" applyFont="0" applyAlignment="0" applyProtection="0">
      <alignment horizontal="center"/>
      <protection locked="0"/>
    </xf>
    <xf numFmtId="0" fontId="47" fillId="39" borderId="109" applyNumberFormat="0" applyFont="0" applyAlignment="0" applyProtection="0">
      <alignment horizontal="center"/>
      <protection locked="0"/>
    </xf>
    <xf numFmtId="0" fontId="47" fillId="39" borderId="109" applyNumberFormat="0" applyFont="0" applyAlignment="0" applyProtection="0">
      <alignment horizontal="center"/>
      <protection locked="0"/>
    </xf>
    <xf numFmtId="0" fontId="47" fillId="39" borderId="109" applyNumberFormat="0" applyFont="0" applyAlignment="0" applyProtection="0">
      <alignment horizontal="center"/>
      <protection locked="0"/>
    </xf>
    <xf numFmtId="0" fontId="9" fillId="43" borderId="35">
      <alignment horizontal="left" vertical="center" wrapText="1"/>
    </xf>
    <xf numFmtId="209" fontId="186" fillId="0" borderId="0" applyNumberFormat="0" applyFill="0" applyBorder="0" applyAlignment="0" applyProtection="0"/>
    <xf numFmtId="209" fontId="186" fillId="0" borderId="0" applyNumberFormat="0" applyFill="0" applyBorder="0" applyAlignment="0" applyProtection="0"/>
    <xf numFmtId="0" fontId="188" fillId="44" borderId="35"/>
    <xf numFmtId="0" fontId="6" fillId="0" borderId="0"/>
    <xf numFmtId="1" fontId="47" fillId="0" borderId="109" applyNumberFormat="0" applyFont="0" applyFill="0" applyAlignment="0" applyProtection="0">
      <alignment horizontal="center"/>
    </xf>
    <xf numFmtId="1" fontId="47" fillId="0" borderId="109" applyNumberFormat="0" applyFont="0" applyFill="0" applyAlignment="0" applyProtection="0">
      <alignment horizontal="center"/>
    </xf>
    <xf numFmtId="1" fontId="47" fillId="0" borderId="109" applyNumberFormat="0" applyFont="0" applyFill="0" applyAlignment="0" applyProtection="0">
      <alignment horizontal="center"/>
    </xf>
    <xf numFmtId="1" fontId="47" fillId="0" borderId="109" applyNumberFormat="0" applyFont="0" applyFill="0" applyAlignment="0" applyProtection="0">
      <alignment horizontal="center"/>
    </xf>
    <xf numFmtId="1" fontId="47" fillId="0" borderId="103" applyNumberFormat="0" applyFont="0" applyFill="0" applyProtection="0">
      <alignment horizontal="center"/>
    </xf>
    <xf numFmtId="1" fontId="47" fillId="0" borderId="103" applyNumberFormat="0" applyFont="0" applyFill="0" applyProtection="0">
      <alignment horizontal="center"/>
    </xf>
    <xf numFmtId="1" fontId="47" fillId="0" borderId="103" applyNumberFormat="0" applyFont="0" applyFill="0" applyProtection="0">
      <alignment horizontal="center"/>
    </xf>
    <xf numFmtId="1" fontId="47" fillId="0" borderId="103" applyNumberFormat="0" applyFont="0" applyFill="0" applyProtection="0">
      <alignment horizontal="center"/>
    </xf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0" fontId="6" fillId="0" borderId="0">
      <alignment horizontal="left"/>
    </xf>
    <xf numFmtId="0" fontId="6" fillId="3" borderId="0"/>
    <xf numFmtId="0" fontId="192" fillId="0" borderId="102">
      <alignment horizontal="left"/>
      <protection locked="0"/>
    </xf>
    <xf numFmtId="0" fontId="192" fillId="0" borderId="102">
      <alignment horizontal="left"/>
      <protection locked="0"/>
    </xf>
    <xf numFmtId="38" fontId="284" fillId="0" borderId="0" applyFont="0" applyFill="0" applyBorder="0" applyAlignment="0" applyProtection="0"/>
    <xf numFmtId="0" fontId="6" fillId="0" borderId="109" applyFont="0" applyFill="0" applyBorder="0" applyAlignment="0" applyProtection="0">
      <protection locked="0"/>
    </xf>
    <xf numFmtId="0" fontId="6" fillId="0" borderId="109" applyFont="0" applyFill="0" applyBorder="0" applyAlignment="0" applyProtection="0">
      <protection locked="0"/>
    </xf>
    <xf numFmtId="0" fontId="6" fillId="0" borderId="109" applyFont="0" applyFill="0" applyBorder="0" applyAlignment="0" applyProtection="0">
      <protection locked="0"/>
    </xf>
    <xf numFmtId="0" fontId="6" fillId="0" borderId="109" applyFont="0" applyFill="0" applyBorder="0" applyAlignment="0" applyProtection="0">
      <protection locked="0"/>
    </xf>
    <xf numFmtId="0" fontId="188" fillId="0" borderId="2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309" fontId="23" fillId="0" borderId="109" applyFont="0" applyFill="0" applyBorder="0" applyProtection="0"/>
    <xf numFmtId="309" fontId="23" fillId="0" borderId="109" applyFont="0" applyFill="0" applyBorder="0" applyProtection="0"/>
    <xf numFmtId="309" fontId="23" fillId="0" borderId="109" applyFont="0" applyFill="0" applyBorder="0" applyProtection="0"/>
    <xf numFmtId="309" fontId="23" fillId="0" borderId="109" applyFont="0" applyFill="0" applyBorder="0" applyProtection="0"/>
    <xf numFmtId="0" fontId="23" fillId="0" borderId="109" applyFont="0" applyFill="0" applyBorder="0" applyAlignment="0" applyProtection="0"/>
    <xf numFmtId="0" fontId="23" fillId="0" borderId="109" applyFont="0" applyFill="0" applyBorder="0" applyAlignment="0" applyProtection="0"/>
    <xf numFmtId="0" fontId="23" fillId="0" borderId="109" applyFont="0" applyFill="0" applyBorder="0" applyAlignment="0" applyProtection="0"/>
    <xf numFmtId="0" fontId="23" fillId="0" borderId="109" applyFont="0" applyFill="0" applyBorder="0" applyAlignment="0" applyProtection="0"/>
    <xf numFmtId="315" fontId="6" fillId="0" borderId="0"/>
    <xf numFmtId="315" fontId="6" fillId="0" borderId="0"/>
    <xf numFmtId="315" fontId="6" fillId="0" borderId="0"/>
    <xf numFmtId="315" fontId="6" fillId="0" borderId="0"/>
    <xf numFmtId="315" fontId="6" fillId="0" borderId="0"/>
    <xf numFmtId="315" fontId="6" fillId="0" borderId="0"/>
    <xf numFmtId="315" fontId="6" fillId="0" borderId="0"/>
    <xf numFmtId="0" fontId="6" fillId="0" borderId="0">
      <alignment horizontal="center"/>
    </xf>
    <xf numFmtId="234" fontId="194" fillId="0" borderId="117">
      <alignment horizontal="right"/>
    </xf>
    <xf numFmtId="234" fontId="194" fillId="0" borderId="117">
      <alignment horizontal="right"/>
    </xf>
    <xf numFmtId="234" fontId="195" fillId="6" borderId="102">
      <alignment horizontal="right" vertical="center"/>
    </xf>
    <xf numFmtId="234" fontId="195" fillId="6" borderId="102">
      <alignment horizontal="right" vertical="center"/>
    </xf>
    <xf numFmtId="231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1" fontId="6" fillId="0" borderId="0" applyFont="0" applyFill="0" applyBorder="0" applyAlignment="0" applyProtection="0"/>
    <xf numFmtId="234" fontId="195" fillId="6" borderId="102">
      <alignment horizontal="right" vertical="center"/>
    </xf>
    <xf numFmtId="233" fontId="94" fillId="6" borderId="98"/>
    <xf numFmtId="234" fontId="61" fillId="6" borderId="102">
      <alignment horizontal="right"/>
    </xf>
    <xf numFmtId="234" fontId="61" fillId="6" borderId="102">
      <alignment horizontal="right"/>
    </xf>
    <xf numFmtId="0" fontId="41" fillId="4" borderId="0" applyNumberFormat="0" applyBorder="0" applyAlignment="0" applyProtection="0"/>
    <xf numFmtId="318" fontId="93" fillId="0" borderId="109"/>
    <xf numFmtId="318" fontId="93" fillId="0" borderId="109"/>
    <xf numFmtId="344" fontId="6" fillId="0" borderId="0"/>
    <xf numFmtId="345" fontId="6" fillId="0" borderId="0"/>
    <xf numFmtId="345" fontId="6" fillId="0" borderId="0"/>
    <xf numFmtId="0" fontId="233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0" fillId="0" borderId="0"/>
    <xf numFmtId="0" fontId="2" fillId="0" borderId="0"/>
    <xf numFmtId="0" fontId="6" fillId="0" borderId="0"/>
    <xf numFmtId="0" fontId="285" fillId="0" borderId="0"/>
    <xf numFmtId="0" fontId="5" fillId="0" borderId="0"/>
    <xf numFmtId="0" fontId="5" fillId="0" borderId="0"/>
    <xf numFmtId="209" fontId="6" fillId="0" borderId="0">
      <alignment horizontal="left"/>
      <protection locked="0"/>
    </xf>
    <xf numFmtId="209" fontId="6" fillId="0" borderId="0">
      <alignment horizontal="left"/>
      <protection locked="0"/>
    </xf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5" fillId="85" borderId="86" applyNumberFormat="0" applyFont="0" applyAlignment="0" applyProtection="0"/>
    <xf numFmtId="0" fontId="5" fillId="85" borderId="86" applyNumberFormat="0" applyFont="0" applyAlignment="0" applyProtection="0"/>
    <xf numFmtId="346" fontId="92" fillId="0" borderId="0"/>
    <xf numFmtId="200" fontId="6" fillId="0" borderId="0"/>
    <xf numFmtId="233" fontId="23" fillId="0" borderId="99"/>
    <xf numFmtId="233" fontId="23" fillId="0" borderId="99"/>
    <xf numFmtId="0" fontId="42" fillId="30" borderId="53" applyNumberFormat="0" applyAlignment="0" applyProtection="0"/>
    <xf numFmtId="0" fontId="211" fillId="0" borderId="109" applyNumberFormat="0" applyFill="0" applyBorder="0" applyAlignment="0">
      <protection locked="0"/>
    </xf>
    <xf numFmtId="0" fontId="211" fillId="0" borderId="109" applyNumberFormat="0" applyFill="0" applyBorder="0" applyAlignment="0">
      <protection locked="0"/>
    </xf>
    <xf numFmtId="0" fontId="213" fillId="0" borderId="0"/>
    <xf numFmtId="0" fontId="213" fillId="0" borderId="0"/>
    <xf numFmtId="233" fontId="94" fillId="0" borderId="0">
      <alignment horizontal="right"/>
    </xf>
    <xf numFmtId="233" fontId="94" fillId="0" borderId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23" fontId="212" fillId="0" borderId="0"/>
    <xf numFmtId="323" fontId="212" fillId="0" borderId="0"/>
    <xf numFmtId="323" fontId="2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0" fontId="23" fillId="0" borderId="0"/>
    <xf numFmtId="222" fontId="6" fillId="0" borderId="0"/>
    <xf numFmtId="222" fontId="6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23" fontId="212" fillId="0" borderId="0"/>
    <xf numFmtId="323" fontId="212" fillId="0" borderId="0"/>
    <xf numFmtId="323" fontId="212" fillId="0" borderId="0"/>
    <xf numFmtId="323" fontId="2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324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222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23" fontId="212" fillId="0" borderId="0"/>
    <xf numFmtId="324" fontId="214" fillId="0" borderId="99"/>
    <xf numFmtId="324" fontId="214" fillId="0" borderId="99"/>
    <xf numFmtId="318" fontId="215" fillId="0" borderId="98">
      <alignment horizontal="right"/>
    </xf>
    <xf numFmtId="0" fontId="132" fillId="0" borderId="100" applyFont="0" applyFill="0" applyBorder="0" applyAlignment="0" applyProtection="0">
      <alignment horizontal="center" wrapText="1"/>
    </xf>
    <xf numFmtId="0" fontId="132" fillId="0" borderId="100" applyFont="0" applyFill="0" applyBorder="0" applyAlignment="0" applyProtection="0">
      <alignment horizontal="center" wrapText="1"/>
    </xf>
    <xf numFmtId="10" fontId="132" fillId="0" borderId="100" applyFont="0" applyFill="0" applyBorder="0" applyAlignment="0" applyProtection="0">
      <alignment horizontal="center" wrapText="1"/>
    </xf>
    <xf numFmtId="10" fontId="132" fillId="0" borderId="100" applyFont="0" applyFill="0" applyBorder="0" applyAlignment="0" applyProtection="0">
      <alignment horizontal="center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104" applyNumberFormat="0" applyBorder="0"/>
    <xf numFmtId="9" fontId="74" fillId="0" borderId="104" applyNumberFormat="0" applyBorder="0"/>
    <xf numFmtId="233" fontId="23" fillId="0" borderId="99"/>
    <xf numFmtId="233" fontId="23" fillId="0" borderId="99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6" fillId="0" borderId="0" applyFill="0" applyBorder="0" applyAlignment="0"/>
    <xf numFmtId="255" fontId="6" fillId="0" borderId="0" applyFill="0" applyBorder="0" applyAlignment="0"/>
    <xf numFmtId="169" fontId="221" fillId="0" borderId="104">
      <alignment horizontal="right"/>
    </xf>
    <xf numFmtId="169" fontId="221" fillId="0" borderId="104">
      <alignment horizontal="right"/>
    </xf>
    <xf numFmtId="0" fontId="27" fillId="3" borderId="100" applyNumberFormat="0" applyFont="0" applyAlignment="0" applyProtection="0"/>
    <xf numFmtId="0" fontId="27" fillId="3" borderId="100" applyNumberFormat="0" applyFont="0" applyAlignment="0" applyProtection="0"/>
    <xf numFmtId="0" fontId="113" fillId="0" borderId="2">
      <alignment horizontal="center"/>
    </xf>
    <xf numFmtId="9" fontId="69" fillId="2" borderId="120">
      <alignment horizontal="right" vertical="center"/>
    </xf>
    <xf numFmtId="9" fontId="69" fillId="2" borderId="120">
      <alignment horizontal="right" vertical="center"/>
    </xf>
    <xf numFmtId="9" fontId="69" fillId="2" borderId="120">
      <alignment horizontal="right" vertical="center"/>
    </xf>
    <xf numFmtId="0" fontId="6" fillId="0" borderId="109">
      <alignment horizontal="right"/>
    </xf>
    <xf numFmtId="0" fontId="6" fillId="0" borderId="109">
      <alignment horizontal="right"/>
    </xf>
    <xf numFmtId="0" fontId="6" fillId="0" borderId="109">
      <alignment horizontal="right"/>
    </xf>
    <xf numFmtId="0" fontId="6" fillId="0" borderId="109">
      <alignment horizontal="right"/>
    </xf>
    <xf numFmtId="347" fontId="6" fillId="0" borderId="109">
      <alignment horizontal="right"/>
    </xf>
    <xf numFmtId="0" fontId="225" fillId="0" borderId="102" applyNumberFormat="0" applyFill="0" applyBorder="0" applyAlignment="0" applyProtection="0">
      <protection hidden="1"/>
    </xf>
    <xf numFmtId="0" fontId="225" fillId="0" borderId="102" applyNumberFormat="0" applyFill="0" applyBorder="0" applyAlignment="0" applyProtection="0">
      <protection hidden="1"/>
    </xf>
    <xf numFmtId="0" fontId="26" fillId="0" borderId="0" applyNumberFormat="0" applyFill="0" applyBorder="0" applyAlignment="0" applyProtection="0"/>
    <xf numFmtId="348" fontId="6" fillId="0" borderId="67" applyBorder="0">
      <alignment horizontal="right"/>
    </xf>
    <xf numFmtId="348" fontId="6" fillId="0" borderId="67" applyBorder="0">
      <alignment horizontal="right"/>
    </xf>
    <xf numFmtId="348" fontId="6" fillId="0" borderId="67" applyBorder="0">
      <alignment horizontal="right"/>
    </xf>
    <xf numFmtId="348" fontId="6" fillId="0" borderId="67" applyBorder="0">
      <alignment horizontal="right"/>
    </xf>
    <xf numFmtId="348" fontId="6" fillId="0" borderId="67" applyBorder="0">
      <alignment horizontal="right"/>
    </xf>
    <xf numFmtId="349" fontId="92" fillId="0" borderId="0" applyNumberFormat="0" applyFill="0" applyBorder="0" applyAlignment="0" applyProtection="0">
      <alignment horizontal="left"/>
    </xf>
    <xf numFmtId="37" fontId="286" fillId="0" borderId="0" applyNumberFormat="0" applyFill="0" applyBorder="0" applyAlignment="0" applyProtection="0"/>
    <xf numFmtId="0" fontId="27" fillId="0" borderId="0" applyNumberFormat="0" applyFill="0" applyBorder="0"/>
    <xf numFmtId="0" fontId="42" fillId="30" borderId="53" applyNumberFormat="0" applyAlignment="0" applyProtection="0"/>
    <xf numFmtId="0" fontId="42" fillId="30" borderId="53" applyNumberFormat="0" applyAlignment="0" applyProtection="0"/>
    <xf numFmtId="0" fontId="42" fillId="30" borderId="53" applyNumberFormat="0" applyAlignment="0" applyProtection="0"/>
    <xf numFmtId="0" fontId="6" fillId="0" borderId="118">
      <alignment vertical="center"/>
    </xf>
    <xf numFmtId="0" fontId="6" fillId="0" borderId="118">
      <alignment vertical="center"/>
    </xf>
    <xf numFmtId="0" fontId="6" fillId="0" borderId="118">
      <alignment vertical="center"/>
    </xf>
    <xf numFmtId="0" fontId="287" fillId="0" borderId="119"/>
    <xf numFmtId="0" fontId="287" fillId="0" borderId="119"/>
    <xf numFmtId="0" fontId="287" fillId="0" borderId="119"/>
    <xf numFmtId="37" fontId="56" fillId="0" borderId="0"/>
    <xf numFmtId="37" fontId="56" fillId="0" borderId="0"/>
    <xf numFmtId="350" fontId="288" fillId="0" borderId="0" applyFill="0" applyBorder="0">
      <alignment horizontal="right"/>
      <protection hidden="1"/>
    </xf>
    <xf numFmtId="0" fontId="289" fillId="90" borderId="0">
      <alignment vertical="top"/>
    </xf>
    <xf numFmtId="0" fontId="290" fillId="38" borderId="100">
      <alignment horizontal="center" vertical="center" wrapText="1"/>
      <protection hidden="1"/>
    </xf>
    <xf numFmtId="0" fontId="290" fillId="38" borderId="100">
      <alignment horizontal="center" vertical="center" wrapText="1"/>
      <protection hidden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23" fillId="0" borderId="0" applyFont="0" applyFill="0" applyBorder="0" applyAlignment="0" applyProtection="0">
      <alignment vertical="center"/>
    </xf>
    <xf numFmtId="0" fontId="23" fillId="0" borderId="0" applyFont="0" applyFill="0" applyBorder="0" applyAlignment="0" applyProtection="0">
      <alignment vertical="center"/>
    </xf>
    <xf numFmtId="0" fontId="23" fillId="34" borderId="0" applyNumberFormat="0" applyFont="0" applyBorder="0" applyAlignment="0" applyProtection="0"/>
    <xf numFmtId="0" fontId="23" fillId="34" borderId="0" applyNumberFormat="0" applyFont="0" applyBorder="0" applyAlignment="0" applyProtection="0"/>
    <xf numFmtId="0" fontId="23" fillId="47" borderId="0" applyNumberFormat="0" applyFont="0" applyBorder="0" applyAlignment="0" applyProtection="0"/>
    <xf numFmtId="0" fontId="227" fillId="1" borderId="115" applyNumberFormat="0" applyFont="0" applyAlignment="0">
      <alignment horizontal="center"/>
    </xf>
    <xf numFmtId="0" fontId="227" fillId="1" borderId="115" applyNumberFormat="0" applyFont="0" applyAlignment="0">
      <alignment horizontal="center"/>
    </xf>
    <xf numFmtId="262" fontId="139" fillId="0" borderId="0">
      <alignment horizontal="right"/>
    </xf>
    <xf numFmtId="37" fontId="6" fillId="0" borderId="100" applyBorder="0">
      <alignment horizontal="right"/>
      <protection locked="0"/>
    </xf>
    <xf numFmtId="37" fontId="6" fillId="0" borderId="100" applyBorder="0">
      <alignment horizontal="right"/>
      <protection locked="0"/>
    </xf>
    <xf numFmtId="37" fontId="6" fillId="0" borderId="100" applyBorder="0">
      <alignment horizontal="right"/>
      <protection locked="0"/>
    </xf>
    <xf numFmtId="37" fontId="6" fillId="0" borderId="100" applyBorder="0">
      <alignment horizontal="right"/>
      <protection locked="0"/>
    </xf>
    <xf numFmtId="351" fontId="212" fillId="0" borderId="0">
      <alignment horizontal="center"/>
    </xf>
    <xf numFmtId="1" fontId="6" fillId="0" borderId="0"/>
    <xf numFmtId="1" fontId="6" fillId="0" borderId="0"/>
    <xf numFmtId="1" fontId="6" fillId="0" borderId="0"/>
    <xf numFmtId="261" fontId="291" fillId="0" borderId="0">
      <alignment horizontal="center"/>
    </xf>
    <xf numFmtId="170" fontId="116" fillId="0" borderId="0" applyFill="0" applyBorder="0" applyAlignment="0" applyProtection="0"/>
    <xf numFmtId="0" fontId="62" fillId="0" borderId="109" applyNumberFormat="0" applyFill="0" applyAlignment="0" applyProtection="0"/>
    <xf numFmtId="0" fontId="62" fillId="0" borderId="109" applyNumberFormat="0" applyFill="0" applyAlignment="0" applyProtection="0"/>
    <xf numFmtId="0" fontId="62" fillId="0" borderId="109" applyNumberFormat="0" applyFill="0" applyAlignment="0" applyProtection="0"/>
    <xf numFmtId="0" fontId="62" fillId="0" borderId="109" applyNumberFormat="0" applyFill="0" applyAlignment="0" applyProtection="0"/>
    <xf numFmtId="41" fontId="292" fillId="0" borderId="0"/>
    <xf numFmtId="1" fontId="6" fillId="0" borderId="0" applyNumberFormat="0" applyFill="0" applyBorder="0" applyAlignment="0" applyProtection="0">
      <alignment horizontal="center"/>
    </xf>
    <xf numFmtId="1" fontId="6" fillId="0" borderId="0" applyNumberFormat="0" applyFill="0" applyBorder="0" applyAlignment="0" applyProtection="0">
      <alignment horizontal="center"/>
    </xf>
    <xf numFmtId="1" fontId="56" fillId="0" borderId="0" applyNumberFormat="0" applyFill="0" applyBorder="0" applyAlignment="0" applyProtection="0">
      <alignment horizontal="center"/>
    </xf>
    <xf numFmtId="1" fontId="56" fillId="0" borderId="0" applyNumberFormat="0" applyFill="0" applyBorder="0" applyAlignment="0" applyProtection="0">
      <alignment horizontal="center"/>
    </xf>
    <xf numFmtId="0" fontId="293" fillId="0" borderId="0" applyNumberFormat="0">
      <alignment horizontal="left"/>
    </xf>
    <xf numFmtId="0" fontId="294" fillId="0" borderId="0" applyNumberFormat="0" applyFill="0" applyBorder="0" applyAlignment="0">
      <alignment horizontal="center"/>
    </xf>
    <xf numFmtId="234" fontId="94" fillId="0" borderId="0" applyNumberFormat="0"/>
    <xf numFmtId="234" fontId="94" fillId="0" borderId="0" applyNumberFormat="0"/>
    <xf numFmtId="308" fontId="6" fillId="0" borderId="0">
      <alignment horizontal="center"/>
    </xf>
    <xf numFmtId="308" fontId="6" fillId="0" borderId="0">
      <alignment horizontal="center"/>
    </xf>
    <xf numFmtId="308" fontId="6" fillId="0" borderId="0">
      <alignment horizontal="center"/>
    </xf>
    <xf numFmtId="167" fontId="69" fillId="0" borderId="0">
      <alignment horizontal="right" vertical="center"/>
    </xf>
    <xf numFmtId="37" fontId="69" fillId="2" borderId="120">
      <alignment horizontal="right" vertical="center"/>
    </xf>
    <xf numFmtId="37" fontId="69" fillId="2" borderId="120">
      <alignment horizontal="right" vertical="center"/>
    </xf>
    <xf numFmtId="37" fontId="69" fillId="2" borderId="120">
      <alignment horizontal="right" vertical="center"/>
    </xf>
    <xf numFmtId="38" fontId="69" fillId="0" borderId="0">
      <alignment horizontal="right" vertical="center"/>
    </xf>
    <xf numFmtId="9" fontId="69" fillId="0" borderId="0">
      <alignment horizontal="right" vertical="center"/>
    </xf>
    <xf numFmtId="0" fontId="69" fillId="0" borderId="0"/>
    <xf numFmtId="0" fontId="6" fillId="0" borderId="100">
      <alignment horizontal="center"/>
    </xf>
    <xf numFmtId="0" fontId="6" fillId="0" borderId="100">
      <alignment horizontal="center"/>
    </xf>
    <xf numFmtId="0" fontId="6" fillId="0" borderId="100">
      <alignment horizontal="center"/>
    </xf>
    <xf numFmtId="0" fontId="6" fillId="0" borderId="100">
      <alignment horizontal="center"/>
    </xf>
    <xf numFmtId="0" fontId="47" fillId="36" borderId="0" applyNumberFormat="0" applyFont="0" applyBorder="0" applyAlignment="0">
      <protection hidden="1"/>
    </xf>
    <xf numFmtId="0" fontId="47" fillId="36" borderId="0" applyNumberFormat="0" applyFont="0" applyBorder="0" applyAlignment="0">
      <protection hidden="1"/>
    </xf>
    <xf numFmtId="0" fontId="295" fillId="0" borderId="0"/>
    <xf numFmtId="0" fontId="296" fillId="0" borderId="0"/>
    <xf numFmtId="0" fontId="296" fillId="0" borderId="121"/>
    <xf numFmtId="0" fontId="6" fillId="0" borderId="0" applyFont="0" applyFill="0" applyBorder="0" applyAlignment="0" applyProtection="0"/>
    <xf numFmtId="0" fontId="98" fillId="0" borderId="0"/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  <protection locked="0"/>
    </xf>
    <xf numFmtId="0" fontId="6" fillId="0" borderId="0">
      <alignment vertical="top"/>
      <protection locked="0"/>
    </xf>
    <xf numFmtId="0" fontId="6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97" fillId="0" borderId="0" applyNumberFormat="0" applyFill="0" applyBorder="0" applyProtection="0"/>
    <xf numFmtId="0" fontId="289" fillId="90" borderId="0" applyNumberFormat="0" applyBorder="0" applyProtection="0"/>
    <xf numFmtId="0" fontId="82" fillId="47" borderId="0" applyNumberFormat="0" applyBorder="0" applyProtection="0"/>
    <xf numFmtId="0" fontId="82" fillId="47" borderId="0" applyNumberFormat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298" fillId="0" borderId="0" applyNumberFormat="0" applyFill="0" applyBorder="0" applyProtection="0"/>
    <xf numFmtId="0" fontId="82" fillId="0" borderId="0" applyNumberFormat="0" applyFill="0" applyBorder="0" applyProtection="0">
      <alignment wrapText="1"/>
    </xf>
    <xf numFmtId="0" fontId="82" fillId="0" borderId="0" applyNumberFormat="0" applyFill="0" applyBorder="0" applyProtection="0">
      <alignment wrapText="1"/>
    </xf>
    <xf numFmtId="0" fontId="299" fillId="0" borderId="0" applyNumberFormat="0" applyFill="0" applyBorder="0" applyProtection="0"/>
    <xf numFmtId="207" fontId="6" fillId="0" borderId="0" applyFill="0" applyBorder="0" applyProtection="0">
      <alignment horizontal="right" wrapText="1"/>
    </xf>
    <xf numFmtId="207" fontId="6" fillId="0" borderId="0" applyFill="0" applyBorder="0" applyProtection="0">
      <alignment horizontal="right" wrapText="1"/>
    </xf>
    <xf numFmtId="207" fontId="6" fillId="0" borderId="0" applyFill="0" applyBorder="0" applyProtection="0">
      <alignment horizontal="right" wrapText="1"/>
    </xf>
    <xf numFmtId="0" fontId="6" fillId="0" borderId="0">
      <alignment vertical="top"/>
    </xf>
    <xf numFmtId="0" fontId="6" fillId="0" borderId="0">
      <alignment vertical="top"/>
    </xf>
    <xf numFmtId="4" fontId="47" fillId="0" borderId="0" applyFill="0" applyBorder="0" applyProtection="0">
      <alignment wrapText="1"/>
    </xf>
    <xf numFmtId="4" fontId="47" fillId="0" borderId="0" applyFill="0" applyBorder="0" applyProtection="0">
      <alignment wrapText="1"/>
    </xf>
    <xf numFmtId="0" fontId="47" fillId="0" borderId="0" applyNumberFormat="0" applyFill="0" applyBorder="0" applyProtection="0">
      <alignment horizontal="left" vertical="top" wrapText="1"/>
    </xf>
    <xf numFmtId="0" fontId="47" fillId="0" borderId="0" applyNumberFormat="0" applyFill="0" applyBorder="0" applyProtection="0">
      <alignment horizontal="left" vertical="top" wrapText="1"/>
    </xf>
    <xf numFmtId="0" fontId="27" fillId="0" borderId="0" applyNumberFormat="0" applyFill="0" applyBorder="0" applyProtection="0">
      <alignment horizontal="left" vertical="top" wrapText="1"/>
    </xf>
    <xf numFmtId="0" fontId="27" fillId="0" borderId="0" applyNumberFormat="0" applyFill="0" applyBorder="0" applyProtection="0">
      <alignment horizontal="left" vertical="top" wrapText="1"/>
    </xf>
    <xf numFmtId="208" fontId="6" fillId="0" borderId="0" applyFill="0" applyBorder="0" applyProtection="0">
      <alignment horizontal="center" wrapText="1"/>
    </xf>
    <xf numFmtId="208" fontId="6" fillId="0" borderId="0" applyFill="0" applyBorder="0" applyProtection="0">
      <alignment horizontal="center" wrapText="1"/>
    </xf>
    <xf numFmtId="208" fontId="6" fillId="0" borderId="0" applyFill="0" applyBorder="0" applyProtection="0">
      <alignment horizontal="center" wrapText="1"/>
    </xf>
    <xf numFmtId="206" fontId="6" fillId="0" borderId="0" applyFill="0" applyBorder="0" applyProtection="0">
      <alignment horizontal="right" wrapText="1"/>
    </xf>
    <xf numFmtId="206" fontId="6" fillId="0" borderId="0" applyFill="0" applyBorder="0" applyProtection="0">
      <alignment horizontal="right" wrapText="1"/>
    </xf>
    <xf numFmtId="206" fontId="6" fillId="0" borderId="0" applyFill="0" applyBorder="0" applyProtection="0">
      <alignment horizontal="right" wrapText="1"/>
    </xf>
    <xf numFmtId="261" fontId="6" fillId="0" borderId="0" applyFill="0" applyBorder="0" applyProtection="0">
      <alignment horizontal="right" wrapText="1"/>
    </xf>
    <xf numFmtId="261" fontId="6" fillId="0" borderId="0" applyFill="0" applyBorder="0" applyProtection="0">
      <alignment horizontal="right" wrapText="1"/>
    </xf>
    <xf numFmtId="261" fontId="6" fillId="0" borderId="0" applyFill="0" applyBorder="0" applyProtection="0">
      <alignment horizontal="right" wrapText="1"/>
    </xf>
    <xf numFmtId="210" fontId="6" fillId="0" borderId="0" applyFill="0" applyBorder="0" applyProtection="0">
      <alignment horizontal="right" wrapText="1"/>
    </xf>
    <xf numFmtId="210" fontId="6" fillId="0" borderId="0" applyFill="0" applyBorder="0" applyProtection="0">
      <alignment horizontal="right" wrapText="1"/>
    </xf>
    <xf numFmtId="210" fontId="6" fillId="0" borderId="0" applyFill="0" applyBorder="0" applyProtection="0">
      <alignment horizontal="right" wrapText="1"/>
    </xf>
    <xf numFmtId="37" fontId="181" fillId="0" borderId="0" applyFill="0" applyBorder="0" applyProtection="0">
      <alignment horizontal="center" wrapText="1"/>
    </xf>
    <xf numFmtId="180" fontId="6" fillId="0" borderId="0" applyFill="0" applyBorder="0" applyProtection="0">
      <alignment horizontal="right"/>
    </xf>
    <xf numFmtId="180" fontId="6" fillId="0" borderId="0" applyFill="0" applyBorder="0" applyProtection="0">
      <alignment horizontal="right"/>
    </xf>
    <xf numFmtId="180" fontId="6" fillId="0" borderId="0" applyFill="0" applyBorder="0" applyProtection="0">
      <alignment horizontal="right"/>
    </xf>
    <xf numFmtId="212" fontId="6" fillId="0" borderId="0" applyFill="0" applyBorder="0" applyProtection="0">
      <alignment horizontal="right"/>
    </xf>
    <xf numFmtId="212" fontId="6" fillId="0" borderId="0" applyFill="0" applyBorder="0" applyProtection="0">
      <alignment horizontal="right"/>
    </xf>
    <xf numFmtId="212" fontId="6" fillId="0" borderId="0" applyFill="0" applyBorder="0" applyProtection="0">
      <alignment horizontal="righ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0" fontId="181" fillId="0" borderId="0" applyFill="0" applyBorder="0" applyProtection="0">
      <alignment horizontal="right"/>
    </xf>
    <xf numFmtId="4" fontId="181" fillId="0" borderId="0" applyFill="0" applyBorder="0" applyProtection="0">
      <alignment wrapText="1"/>
    </xf>
    <xf numFmtId="0" fontId="27" fillId="0" borderId="122" applyNumberFormat="0" applyFill="0" applyProtection="0">
      <alignment wrapText="1"/>
    </xf>
    <xf numFmtId="0" fontId="27" fillId="0" borderId="122" applyNumberFormat="0" applyFill="0" applyProtection="0">
      <alignment wrapText="1"/>
    </xf>
    <xf numFmtId="0" fontId="27" fillId="0" borderId="122" applyNumberFormat="0" applyFill="0" applyProtection="0">
      <alignment wrapText="1"/>
    </xf>
    <xf numFmtId="0" fontId="27" fillId="0" borderId="122" applyNumberFormat="0" applyFill="0" applyProtection="0">
      <alignment wrapText="1"/>
    </xf>
    <xf numFmtId="0" fontId="9" fillId="0" borderId="0" applyNumberFormat="0" applyFill="0" applyBorder="0" applyProtection="0">
      <alignment wrapText="1"/>
    </xf>
    <xf numFmtId="0" fontId="9" fillId="0" borderId="0" applyNumberFormat="0" applyFill="0" applyBorder="0" applyProtection="0">
      <alignment wrapText="1"/>
    </xf>
    <xf numFmtId="0" fontId="27" fillId="0" borderId="122" applyNumberFormat="0" applyFill="0" applyProtection="0">
      <alignment horizontal="center" wrapText="1"/>
    </xf>
    <xf numFmtId="0" fontId="27" fillId="0" borderId="122" applyNumberFormat="0" applyFill="0" applyProtection="0">
      <alignment horizontal="center" wrapText="1"/>
    </xf>
    <xf numFmtId="0" fontId="27" fillId="0" borderId="122" applyNumberFormat="0" applyFill="0" applyProtection="0">
      <alignment horizontal="center" wrapText="1"/>
    </xf>
    <xf numFmtId="0" fontId="27" fillId="0" borderId="122" applyNumberFormat="0" applyFill="0" applyProtection="0">
      <alignment horizontal="center" wrapText="1"/>
    </xf>
    <xf numFmtId="0" fontId="6" fillId="0" borderId="0" applyFill="0" applyBorder="0" applyProtection="0">
      <alignment horizontal="center" wrapText="1"/>
    </xf>
    <xf numFmtId="0" fontId="6" fillId="0" borderId="0" applyFill="0" applyBorder="0" applyProtection="0">
      <alignment horizontal="center" wrapText="1"/>
    </xf>
    <xf numFmtId="352" fontId="6" fillId="0" borderId="0" applyFill="0" applyBorder="0" applyProtection="0">
      <alignment horizontal="center" wrapText="1"/>
    </xf>
    <xf numFmtId="0" fontId="14" fillId="0" borderId="0" applyNumberFormat="0" applyFill="0" applyBorder="0" applyProtection="0">
      <alignment horizontal="justify" wrapText="1"/>
    </xf>
    <xf numFmtId="0" fontId="14" fillId="0" borderId="0" applyNumberFormat="0" applyFill="0" applyBorder="0" applyProtection="0">
      <alignment horizontal="justify" wrapText="1"/>
    </xf>
    <xf numFmtId="0" fontId="27" fillId="0" borderId="0" applyNumberFormat="0" applyFill="0" applyBorder="0" applyProtection="0">
      <alignment horizontal="centerContinuous" wrapText="1"/>
    </xf>
    <xf numFmtId="0" fontId="27" fillId="0" borderId="0" applyNumberFormat="0" applyFill="0" applyBorder="0" applyProtection="0">
      <alignment horizontal="centerContinuous" wrapText="1"/>
    </xf>
    <xf numFmtId="0" fontId="300" fillId="0" borderId="0" applyNumberFormat="0" applyFill="0" applyBorder="0" applyProtection="0">
      <alignment horizontal="right" wrapText="1"/>
    </xf>
    <xf numFmtId="41" fontId="6" fillId="0" borderId="0" applyFont="0" applyFill="0" applyBorder="0" applyAlignment="0" applyProtection="0"/>
    <xf numFmtId="0" fontId="300" fillId="0" borderId="0" applyNumberFormat="0" applyFill="0" applyBorder="0" applyProtection="0">
      <alignment horizontal="center" vertical="top" wrapText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00" fillId="0" borderId="0" applyNumberFormat="0" applyFill="0" applyBorder="0" applyProtection="0">
      <alignment horizontal="center" wrapText="1"/>
    </xf>
    <xf numFmtId="0" fontId="301" fillId="48" borderId="0" applyNumberFormat="0" applyBorder="0" applyProtection="0">
      <alignment horizontal="left" wrapText="1"/>
    </xf>
    <xf numFmtId="0" fontId="301" fillId="48" borderId="0" applyNumberFormat="0" applyBorder="0" applyProtection="0">
      <alignment horizontal="left"/>
    </xf>
    <xf numFmtId="41" fontId="6" fillId="0" borderId="0" applyFont="0" applyFill="0" applyBorder="0" applyAlignment="0" applyProtection="0"/>
    <xf numFmtId="0" fontId="82" fillId="47" borderId="0" applyNumberFormat="0" applyBorder="0" applyProtection="0">
      <alignment vertical="top" wrapText="1"/>
    </xf>
    <xf numFmtId="0" fontId="82" fillId="47" borderId="0" applyNumberFormat="0" applyBorder="0" applyProtection="0">
      <alignment vertical="top" wrapText="1"/>
    </xf>
    <xf numFmtId="4" fontId="47" fillId="0" borderId="0" applyFill="0" applyBorder="0" applyProtection="0">
      <alignment horizontal="right"/>
    </xf>
    <xf numFmtId="4" fontId="47" fillId="0" borderId="0" applyFill="0" applyBorder="0" applyProtection="0">
      <alignment horizontal="right"/>
    </xf>
    <xf numFmtId="0" fontId="47" fillId="0" borderId="0" applyFill="0" applyBorder="0" applyProtection="0">
      <alignment horizontal="right"/>
    </xf>
    <xf numFmtId="0" fontId="47" fillId="0" borderId="0" applyFill="0" applyBorder="0" applyProtection="0">
      <alignment horizontal="right"/>
    </xf>
    <xf numFmtId="4" fontId="27" fillId="0" borderId="0" applyFill="0" applyBorder="0" applyProtection="0">
      <alignment horizontal="right"/>
    </xf>
    <xf numFmtId="4" fontId="27" fillId="0" borderId="0" applyFill="0" applyBorder="0" applyProtection="0">
      <alignment horizontal="right"/>
    </xf>
    <xf numFmtId="4" fontId="300" fillId="0" borderId="0" applyFill="0" applyBorder="0" applyProtection="0">
      <alignment horizontal="right"/>
    </xf>
    <xf numFmtId="268" fontId="73" fillId="0" borderId="0" applyFill="0" applyBorder="0" applyProtection="0">
      <alignment horizontal="right" vertical="top" wrapText="1"/>
    </xf>
    <xf numFmtId="0" fontId="58" fillId="0" borderId="122" applyNumberFormat="0" applyFill="0" applyProtection="0">
      <alignment horizontal="left" vertical="top"/>
    </xf>
    <xf numFmtId="0" fontId="58" fillId="0" borderId="122" applyNumberFormat="0" applyFill="0" applyProtection="0">
      <alignment horizontal="left" vertical="top"/>
    </xf>
    <xf numFmtId="0" fontId="6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302" fillId="0" borderId="0" applyNumberFormat="0" applyBorder="0" applyAlignment="0"/>
    <xf numFmtId="0" fontId="302" fillId="0" borderId="0" applyNumberFormat="0" applyBorder="0" applyAlignment="0"/>
    <xf numFmtId="0" fontId="302" fillId="0" borderId="0" applyNumberFormat="0" applyBorder="0" applyAlignment="0"/>
    <xf numFmtId="0" fontId="303" fillId="0" borderId="0" applyNumberFormat="0" applyBorder="0" applyAlignment="0"/>
    <xf numFmtId="0" fontId="303" fillId="0" borderId="0" applyNumberFormat="0" applyBorder="0" applyAlignment="0"/>
    <xf numFmtId="0" fontId="303" fillId="0" borderId="0" applyNumberFormat="0" applyBorder="0" applyAlignment="0"/>
    <xf numFmtId="0" fontId="303" fillId="0" borderId="0" applyNumberFormat="0" applyBorder="0" applyAlignment="0"/>
    <xf numFmtId="0" fontId="304" fillId="0" borderId="0" applyNumberFormat="0" applyBorder="0" applyAlignment="0"/>
    <xf numFmtId="0" fontId="305" fillId="30" borderId="0" applyNumberFormat="0" applyBorder="0" applyAlignment="0"/>
    <xf numFmtId="0" fontId="304" fillId="0" borderId="0" applyNumberFormat="0" applyBorder="0" applyAlignment="0"/>
    <xf numFmtId="0" fontId="304" fillId="0" borderId="0" applyNumberFormat="0" applyBorder="0" applyAlignment="0"/>
    <xf numFmtId="0" fontId="304" fillId="0" borderId="0" applyNumberFormat="0" applyBorder="0" applyAlignment="0"/>
    <xf numFmtId="0" fontId="305" fillId="0" borderId="0" applyNumberFormat="0" applyBorder="0" applyAlignment="0"/>
    <xf numFmtId="0" fontId="303" fillId="0" borderId="0" applyNumberFormat="0" applyBorder="0" applyAlignment="0"/>
    <xf numFmtId="0" fontId="110" fillId="0" borderId="0" applyNumberFormat="0" applyBorder="0" applyAlignment="0"/>
    <xf numFmtId="0" fontId="306" fillId="0" borderId="0" applyNumberFormat="0" applyFill="0" applyBorder="0" applyProtection="0">
      <alignment horizontal="left" vertical="center"/>
    </xf>
    <xf numFmtId="0" fontId="307" fillId="0" borderId="0"/>
    <xf numFmtId="285" fontId="70" fillId="0" borderId="0" applyFill="0" applyBorder="0" applyAlignment="0" applyProtection="0"/>
    <xf numFmtId="0" fontId="308" fillId="0" borderId="0"/>
    <xf numFmtId="0" fontId="16" fillId="0" borderId="123"/>
    <xf numFmtId="0" fontId="16" fillId="0" borderId="123"/>
    <xf numFmtId="0" fontId="16" fillId="0" borderId="123"/>
    <xf numFmtId="0" fontId="16" fillId="0" borderId="123"/>
    <xf numFmtId="40" fontId="309" fillId="0" borderId="0" applyBorder="0">
      <alignment horizontal="right"/>
    </xf>
    <xf numFmtId="0" fontId="27" fillId="3" borderId="0" applyNumberFormat="0" applyFont="0" applyBorder="0" applyAlignment="0" applyProtection="0"/>
    <xf numFmtId="0" fontId="310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0" fontId="9" fillId="0" borderId="0" applyNumberFormat="0" applyFont="0" applyBorder="0" applyAlignment="0"/>
    <xf numFmtId="176" fontId="182" fillId="0" borderId="0"/>
    <xf numFmtId="0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176" fontId="182" fillId="0" borderId="0"/>
    <xf numFmtId="276" fontId="76" fillId="0" borderId="0" applyFont="0" applyFill="0" applyBorder="0" applyAlignment="0" applyProtection="0">
      <alignment horizontal="right"/>
    </xf>
    <xf numFmtId="276" fontId="76" fillId="0" borderId="0" applyFont="0" applyFill="0" applyBorder="0" applyAlignment="0" applyProtection="0">
      <alignment horizontal="right"/>
    </xf>
    <xf numFmtId="241" fontId="73" fillId="0" borderId="0" applyFont="0" applyFill="0" applyBorder="0" applyAlignment="0" applyProtection="0">
      <alignment horizontal="right"/>
    </xf>
    <xf numFmtId="0" fontId="76" fillId="0" borderId="0" applyFont="0" applyFill="0" applyBorder="0" applyAlignment="0" applyProtection="0">
      <alignment horizontal="right"/>
    </xf>
    <xf numFmtId="0" fontId="76" fillId="0" borderId="0" applyFont="0" applyFill="0" applyBorder="0" applyAlignment="0" applyProtection="0">
      <alignment horizontal="right"/>
    </xf>
    <xf numFmtId="277" fontId="76" fillId="0" borderId="0" applyFont="0" applyFill="0" applyBorder="0" applyAlignment="0" applyProtection="0">
      <alignment horizontal="right"/>
    </xf>
    <xf numFmtId="277" fontId="76" fillId="0" borderId="0" applyFont="0" applyFill="0" applyBorder="0" applyAlignment="0" applyProtection="0">
      <alignment horizontal="right"/>
    </xf>
    <xf numFmtId="0" fontId="6" fillId="0" borderId="124" applyAlignment="0"/>
    <xf numFmtId="0" fontId="6" fillId="0" borderId="124" applyAlignment="0"/>
    <xf numFmtId="0" fontId="6" fillId="0" borderId="124" applyAlignment="0"/>
    <xf numFmtId="0" fontId="6" fillId="0" borderId="124" applyAlignment="0"/>
    <xf numFmtId="0" fontId="6" fillId="0" borderId="124" applyAlignment="0"/>
    <xf numFmtId="0" fontId="6" fillId="0" borderId="124" applyAlignment="0"/>
    <xf numFmtId="0" fontId="16" fillId="0" borderId="0" applyFill="0" applyBorder="0" applyProtection="0">
      <alignment horizontal="center" vertical="center"/>
    </xf>
    <xf numFmtId="3" fontId="311" fillId="0" borderId="0" applyFont="0" applyBorder="0" applyAlignment="0"/>
    <xf numFmtId="0" fontId="312" fillId="0" borderId="0" applyFill="0" applyBorder="0" applyProtection="0">
      <alignment vertical="center"/>
    </xf>
    <xf numFmtId="287" fontId="312" fillId="0" borderId="109" applyBorder="0" applyProtection="0">
      <alignment horizontal="right" vertical="center"/>
    </xf>
    <xf numFmtId="287" fontId="312" fillId="0" borderId="109" applyBorder="0" applyProtection="0">
      <alignment horizontal="right" vertical="center"/>
    </xf>
    <xf numFmtId="0" fontId="313" fillId="91" borderId="0" applyBorder="0" applyProtection="0">
      <alignment horizontal="centerContinuous" vertical="center"/>
    </xf>
    <xf numFmtId="0" fontId="313" fillId="5" borderId="109" applyBorder="0" applyProtection="0">
      <alignment horizontal="centerContinuous" vertical="center"/>
    </xf>
    <xf numFmtId="0" fontId="313" fillId="5" borderId="109" applyBorder="0" applyProtection="0">
      <alignment horizontal="centerContinuous" vertical="center"/>
    </xf>
    <xf numFmtId="0" fontId="312" fillId="0" borderId="0" applyBorder="0" applyProtection="0">
      <alignment vertical="center"/>
    </xf>
    <xf numFmtId="0" fontId="16" fillId="0" borderId="0" applyFill="0" applyBorder="0" applyProtection="0"/>
    <xf numFmtId="0" fontId="314" fillId="0" borderId="0" applyNumberFormat="0">
      <alignment horizontal="left"/>
    </xf>
    <xf numFmtId="0" fontId="150" fillId="0" borderId="0"/>
    <xf numFmtId="0" fontId="23" fillId="0" borderId="0"/>
    <xf numFmtId="222" fontId="23" fillId="0" borderId="0"/>
    <xf numFmtId="0" fontId="315" fillId="0" borderId="0" applyFill="0" applyBorder="0" applyProtection="0">
      <alignment horizontal="left"/>
    </xf>
    <xf numFmtId="0" fontId="162" fillId="0" borderId="28" applyFill="0" applyBorder="0" applyProtection="0">
      <alignment horizontal="left" vertical="top"/>
    </xf>
    <xf numFmtId="0" fontId="162" fillId="0" borderId="28" applyFill="0" applyBorder="0" applyProtection="0">
      <alignment horizontal="left" vertical="top"/>
    </xf>
    <xf numFmtId="0" fontId="6" fillId="0" borderId="124" applyAlignment="0"/>
    <xf numFmtId="0" fontId="108" fillId="29" borderId="103" applyNumberFormat="0" applyFont="0" applyFill="0" applyAlignment="0" applyProtection="0">
      <protection locked="0"/>
    </xf>
    <xf numFmtId="0" fontId="108" fillId="29" borderId="103" applyNumberFormat="0" applyFont="0" applyFill="0" applyAlignment="0" applyProtection="0">
      <protection locked="0"/>
    </xf>
    <xf numFmtId="0" fontId="316" fillId="0" borderId="0" applyFill="0" applyBorder="0" applyProtection="0">
      <alignment horizontal="center" vertical="center"/>
    </xf>
    <xf numFmtId="0" fontId="108" fillId="29" borderId="125" applyNumberFormat="0" applyFont="0" applyFill="0" applyAlignment="0" applyProtection="0">
      <protection locked="0"/>
    </xf>
    <xf numFmtId="0" fontId="317" fillId="0" borderId="0" applyFill="0" applyBorder="0" applyProtection="0">
      <alignment vertical="top"/>
    </xf>
    <xf numFmtId="0" fontId="318" fillId="0" borderId="0" applyFill="0" applyBorder="0" applyProtection="0">
      <alignment vertical="center"/>
    </xf>
    <xf numFmtId="0" fontId="61" fillId="0" borderId="0" applyFill="0" applyBorder="0" applyProtection="0"/>
    <xf numFmtId="0" fontId="6" fillId="92" borderId="0" applyNumberFormat="0" applyFont="0" applyBorder="0" applyAlignment="0" applyProtection="0"/>
    <xf numFmtId="0" fontId="6" fillId="92" borderId="0" applyNumberFormat="0" applyFont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74" fontId="23" fillId="0" borderId="0" applyFont="0" applyFill="0" applyBorder="0" applyAlignment="0" applyProtection="0"/>
    <xf numFmtId="274" fontId="23" fillId="0" borderId="0" applyFont="0" applyFill="0" applyBorder="0" applyAlignment="0" applyProtection="0"/>
    <xf numFmtId="329" fontId="23" fillId="0" borderId="0" applyFont="0" applyFill="0" applyBorder="0" applyAlignment="0" applyProtection="0"/>
    <xf numFmtId="329" fontId="23" fillId="0" borderId="0" applyFont="0" applyFill="0" applyBorder="0" applyAlignment="0" applyProtection="0"/>
    <xf numFmtId="353" fontId="23" fillId="0" borderId="0" applyFont="0" applyFill="0" applyBorder="0" applyAlignment="0" applyProtection="0"/>
    <xf numFmtId="353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49" fontId="6" fillId="0" borderId="0" applyFont="0" applyFill="0" applyBorder="0" applyProtection="0">
      <alignment vertical="center"/>
    </xf>
    <xf numFmtId="0" fontId="2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49" fontId="11" fillId="0" borderId="0" applyFill="0" applyBorder="0" applyAlignment="0"/>
    <xf numFmtId="49" fontId="11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255" fontId="6" fillId="0" borderId="0" applyFill="0" applyBorder="0" applyAlignment="0"/>
    <xf numFmtId="0" fontId="319" fillId="32" borderId="0" applyBorder="0">
      <alignment horizontal="left" vertical="center" indent="1"/>
    </xf>
    <xf numFmtId="0" fontId="82" fillId="0" borderId="0">
      <alignment vertical="top"/>
    </xf>
    <xf numFmtId="0" fontId="82" fillId="0" borderId="0">
      <alignment vertical="top"/>
    </xf>
    <xf numFmtId="327" fontId="73" fillId="0" borderId="0" applyFont="0" applyFill="0" applyBorder="0" applyAlignment="0" applyProtection="0">
      <alignment horizontal="center"/>
    </xf>
    <xf numFmtId="330" fontId="73" fillId="0" borderId="0" applyFont="0" applyFill="0" applyBorder="0" applyAlignment="0" applyProtection="0">
      <alignment horizontal="center"/>
    </xf>
    <xf numFmtId="0" fontId="298" fillId="0" borderId="0"/>
    <xf numFmtId="0" fontId="108" fillId="0" borderId="0">
      <alignment vertical="top"/>
    </xf>
    <xf numFmtId="0" fontId="108" fillId="0" borderId="0">
      <alignment vertical="top"/>
    </xf>
    <xf numFmtId="0" fontId="45" fillId="0" borderId="0" applyNumberFormat="0" applyFill="0" applyBorder="0" applyAlignment="0" applyProtection="0"/>
    <xf numFmtId="336" fontId="73" fillId="0" borderId="0" applyFont="0" applyFill="0" applyBorder="0" applyAlignment="0" applyProtection="0">
      <alignment horizontal="center"/>
    </xf>
    <xf numFmtId="348" fontId="73" fillId="0" borderId="0" applyFont="0" applyFill="0" applyBorder="0" applyAlignment="0" applyProtection="0">
      <alignment horizontal="center"/>
    </xf>
    <xf numFmtId="0" fontId="132" fillId="0" borderId="0" applyFill="0" applyBorder="0" applyAlignment="0" applyProtection="0">
      <alignment horizontal="right"/>
    </xf>
    <xf numFmtId="39" fontId="6" fillId="39" borderId="100" applyFont="0" applyFill="0" applyBorder="0" applyAlignment="0" applyProtection="0">
      <alignment horizontal="center"/>
      <protection locked="0"/>
    </xf>
    <xf numFmtId="39" fontId="6" fillId="39" borderId="100" applyFont="0" applyFill="0" applyBorder="0" applyAlignment="0" applyProtection="0">
      <alignment horizontal="center"/>
      <protection locked="0"/>
    </xf>
    <xf numFmtId="39" fontId="6" fillId="39" borderId="100" applyFont="0" applyFill="0" applyBorder="0" applyAlignment="0" applyProtection="0">
      <alignment horizontal="center"/>
      <protection locked="0"/>
    </xf>
    <xf numFmtId="39" fontId="6" fillId="39" borderId="100" applyFont="0" applyFill="0" applyBorder="0" applyAlignment="0" applyProtection="0">
      <alignment horizontal="center"/>
      <protection locked="0"/>
    </xf>
    <xf numFmtId="0" fontId="27" fillId="0" borderId="106"/>
    <xf numFmtId="0" fontId="27" fillId="0" borderId="106"/>
    <xf numFmtId="0" fontId="320" fillId="0" borderId="0" applyFill="0" applyBorder="0" applyProtection="0">
      <alignment horizontal="left" vertical="top"/>
    </xf>
    <xf numFmtId="18" fontId="47" fillId="0" borderId="0" applyFill="0" applyBorder="0" applyAlignment="0" applyProtection="0"/>
    <xf numFmtId="354" fontId="23" fillId="0" borderId="0" applyFont="0" applyFill="0" applyBorder="0" applyAlignment="0" applyProtection="0"/>
    <xf numFmtId="322" fontId="23" fillId="0" borderId="0" applyFont="0" applyFill="0" applyBorder="0" applyAlignment="0" applyProtection="0"/>
    <xf numFmtId="322" fontId="23" fillId="0" borderId="0" applyFont="0" applyFill="0" applyBorder="0" applyAlignment="0" applyProtection="0"/>
    <xf numFmtId="284" fontId="23" fillId="0" borderId="0" applyFont="0" applyFill="0" applyBorder="0" applyAlignment="0" applyProtection="0"/>
    <xf numFmtId="284" fontId="2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354" fontId="23" fillId="0" borderId="0" applyFont="0" applyFill="0" applyBorder="0" applyAlignment="0" applyProtection="0"/>
    <xf numFmtId="354" fontId="23" fillId="0" borderId="0" applyFont="0" applyFill="0" applyBorder="0" applyAlignment="0" applyProtection="0"/>
    <xf numFmtId="354" fontId="23" fillId="0" borderId="0" applyFont="0" applyFill="0" applyBorder="0" applyAlignment="0" applyProtection="0"/>
    <xf numFmtId="0" fontId="182" fillId="0" borderId="0"/>
    <xf numFmtId="40" fontId="29" fillId="0" borderId="0"/>
    <xf numFmtId="0" fontId="321" fillId="0" borderId="0" applyNumberFormat="0" applyAlignment="0" applyProtection="0">
      <alignment horizontal="center"/>
    </xf>
    <xf numFmtId="354" fontId="23" fillId="0" borderId="0" applyFont="0" applyFill="0" applyBorder="0" applyAlignment="0" applyProtection="0"/>
    <xf numFmtId="0" fontId="6" fillId="0" borderId="0">
      <alignment horizontal="center"/>
    </xf>
    <xf numFmtId="0" fontId="322" fillId="45" borderId="0"/>
    <xf numFmtId="0" fontId="323" fillId="0" borderId="0"/>
    <xf numFmtId="209" fontId="6" fillId="0" borderId="7"/>
    <xf numFmtId="209" fontId="6" fillId="0" borderId="7"/>
    <xf numFmtId="209" fontId="6" fillId="0" borderId="7"/>
    <xf numFmtId="0" fontId="324" fillId="0" borderId="126"/>
    <xf numFmtId="259" fontId="321" fillId="0" borderId="0">
      <alignment horizontal="centerContinuous"/>
    </xf>
    <xf numFmtId="259" fontId="325" fillId="0" borderId="127">
      <alignment horizontal="centerContinuous"/>
    </xf>
    <xf numFmtId="259" fontId="325" fillId="0" borderId="127">
      <alignment horizontal="centerContinuous"/>
    </xf>
    <xf numFmtId="259" fontId="148" fillId="0" borderId="0">
      <alignment horizontal="centerContinuous"/>
      <protection locked="0"/>
    </xf>
    <xf numFmtId="259" fontId="148" fillId="0" borderId="0">
      <alignment horizontal="left"/>
    </xf>
    <xf numFmtId="0" fontId="221" fillId="0" borderId="0" applyNumberFormat="0" applyFill="0" applyBorder="0" applyAlignment="0" applyProtection="0"/>
    <xf numFmtId="0" fontId="297" fillId="0" borderId="0">
      <alignment vertical="top"/>
    </xf>
    <xf numFmtId="0" fontId="6" fillId="0" borderId="0" applyBorder="0"/>
    <xf numFmtId="0" fontId="43" fillId="0" borderId="0" applyNumberFormat="0" applyFill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26" fillId="0" borderId="0" applyNumberFormat="0" applyFont="0" applyFill="0" applyBorder="0" applyAlignment="0">
      <alignment horizontal="left" vertical="center"/>
    </xf>
    <xf numFmtId="0" fontId="47" fillId="0" borderId="0" applyFont="0" applyFill="0" applyBorder="0">
      <alignment horizontal="left"/>
    </xf>
    <xf numFmtId="0" fontId="47" fillId="0" borderId="0" applyFont="0" applyFill="0" applyBorder="0">
      <alignment horizontal="left"/>
    </xf>
    <xf numFmtId="0" fontId="92" fillId="30" borderId="102"/>
    <xf numFmtId="0" fontId="92" fillId="30" borderId="102"/>
    <xf numFmtId="0" fontId="44" fillId="0" borderId="128" applyNumberFormat="0" applyFill="0" applyAlignment="0" applyProtection="0"/>
    <xf numFmtId="167" fontId="321" fillId="0" borderId="129" applyFill="0" applyAlignment="0" applyProtection="0"/>
    <xf numFmtId="167" fontId="321" fillId="0" borderId="129" applyFill="0" applyAlignment="0" applyProtection="0"/>
    <xf numFmtId="39" fontId="327" fillId="0" borderId="129">
      <alignment horizontal="right"/>
    </xf>
    <xf numFmtId="38" fontId="327" fillId="0" borderId="129">
      <alignment horizontal="right"/>
    </xf>
    <xf numFmtId="38" fontId="327" fillId="0" borderId="129">
      <alignment horizontal="right"/>
    </xf>
    <xf numFmtId="39" fontId="327" fillId="0" borderId="129">
      <alignment horizontal="right"/>
    </xf>
    <xf numFmtId="295" fontId="171" fillId="0" borderId="0" applyFill="0" applyBorder="0" applyProtection="0"/>
    <xf numFmtId="167" fontId="327" fillId="0" borderId="129">
      <alignment horizontal="right"/>
    </xf>
    <xf numFmtId="167" fontId="327" fillId="0" borderId="129">
      <alignment horizontal="right"/>
    </xf>
    <xf numFmtId="169" fontId="327" fillId="0" borderId="129">
      <alignment horizontal="right"/>
    </xf>
    <xf numFmtId="355" fontId="171" fillId="0" borderId="0" applyFill="0" applyBorder="0" applyProtection="0"/>
    <xf numFmtId="0" fontId="73" fillId="0" borderId="129">
      <alignment horizontal="center"/>
    </xf>
    <xf numFmtId="0" fontId="73" fillId="0" borderId="129">
      <alignment horizontal="center"/>
    </xf>
    <xf numFmtId="0" fontId="44" fillId="0" borderId="128" applyNumberFormat="0" applyFill="0" applyAlignment="0" applyProtection="0"/>
    <xf numFmtId="0" fontId="188" fillId="0" borderId="130"/>
    <xf numFmtId="0" fontId="188" fillId="0" borderId="131"/>
    <xf numFmtId="0" fontId="188" fillId="0" borderId="131"/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/>
    </xf>
    <xf numFmtId="202" fontId="61" fillId="29" borderId="98" applyNumberFormat="0" applyFont="0" applyFill="0" applyAlignment="0" applyProtection="0">
      <alignment horizontal="centerContinuous"/>
    </xf>
    <xf numFmtId="202" fontId="61" fillId="29" borderId="98" applyNumberFormat="0" applyFont="0" applyFill="0" applyAlignment="0" applyProtection="0">
      <alignment horizontal="centerContinuous"/>
    </xf>
    <xf numFmtId="222" fontId="328" fillId="0" borderId="0">
      <alignment horizontal="left"/>
      <protection locked="0"/>
    </xf>
    <xf numFmtId="0" fontId="6" fillId="93" borderId="0"/>
    <xf numFmtId="0" fontId="6" fillId="93" borderId="0"/>
    <xf numFmtId="0" fontId="6" fillId="93" borderId="0"/>
    <xf numFmtId="0" fontId="329" fillId="93" borderId="0" applyFill="0"/>
    <xf numFmtId="0" fontId="23" fillId="0" borderId="132" applyNumberFormat="0" applyFont="0" applyAlignment="0">
      <alignment horizontal="left"/>
    </xf>
    <xf numFmtId="0" fontId="23" fillId="0" borderId="132" applyNumberFormat="0" applyFont="0" applyAlignment="0">
      <alignment horizontal="left"/>
    </xf>
    <xf numFmtId="209" fontId="6" fillId="0" borderId="0"/>
    <xf numFmtId="209" fontId="6" fillId="0" borderId="0"/>
    <xf numFmtId="209" fontId="6" fillId="0" borderId="0"/>
    <xf numFmtId="3" fontId="67" fillId="0" borderId="109" applyNumberFormat="0" applyFont="0" applyFill="0" applyAlignment="0" applyProtection="0">
      <alignment horizontal="right"/>
      <protection locked="0"/>
    </xf>
    <xf numFmtId="3" fontId="67" fillId="0" borderId="109" applyNumberFormat="0" applyFont="0" applyFill="0" applyAlignment="0" applyProtection="0">
      <alignment horizontal="right"/>
      <protection locked="0"/>
    </xf>
    <xf numFmtId="0" fontId="70" fillId="0" borderId="0" applyNumberFormat="0" applyFill="0" applyBorder="0" applyAlignment="0" applyProtection="0"/>
    <xf numFmtId="38" fontId="11" fillId="0" borderId="102" applyFill="0" applyBorder="0" applyAlignment="0" applyProtection="0">
      <protection locked="0"/>
    </xf>
    <xf numFmtId="38" fontId="11" fillId="0" borderId="102" applyFill="0" applyBorder="0" applyAlignment="0" applyProtection="0">
      <protection locked="0"/>
    </xf>
    <xf numFmtId="37" fontId="47" fillId="15" borderId="0" applyNumberFormat="0" applyBorder="0" applyAlignment="0" applyProtection="0"/>
    <xf numFmtId="37" fontId="47" fillId="15" borderId="0" applyNumberFormat="0" applyBorder="0" applyAlignment="0" applyProtection="0"/>
    <xf numFmtId="37" fontId="47" fillId="0" borderId="0"/>
    <xf numFmtId="37" fontId="47" fillId="0" borderId="0"/>
    <xf numFmtId="37" fontId="47" fillId="15" borderId="0" applyNumberFormat="0" applyBorder="0" applyAlignment="0" applyProtection="0"/>
    <xf numFmtId="38" fontId="143" fillId="0" borderId="0" applyNumberFormat="0" applyBorder="0" applyAlignment="0">
      <protection locked="0"/>
    </xf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231" fontId="93" fillId="0" borderId="0" applyNumberFormat="0" applyFont="0" applyFill="0" applyBorder="0">
      <alignment horizontal="right"/>
    </xf>
    <xf numFmtId="0" fontId="108" fillId="0" borderId="0"/>
    <xf numFmtId="0" fontId="31" fillId="10" borderId="0" applyNumberFormat="0" applyBorder="0" applyAlignment="0" applyProtection="0"/>
    <xf numFmtId="0" fontId="35" fillId="11" borderId="0" applyNumberFormat="0" applyBorder="0" applyAlignment="0" applyProtection="0"/>
    <xf numFmtId="38" fontId="70" fillId="0" borderId="0" applyFill="0" applyBorder="0" applyAlignment="0" applyProtection="0">
      <alignment horizontal="left"/>
    </xf>
    <xf numFmtId="335" fontId="6" fillId="0" borderId="0" applyFont="0" applyFill="0" applyBorder="0" applyAlignment="0" applyProtection="0"/>
    <xf numFmtId="332" fontId="6" fillId="0" borderId="0" applyFont="0" applyFill="0" applyBorder="0" applyAlignment="0" applyProtection="0"/>
    <xf numFmtId="0" fontId="33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0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0" fontId="150" fillId="0" borderId="0" applyNumberFormat="0"/>
    <xf numFmtId="287" fontId="73" fillId="0" borderId="0" applyFont="0" applyFill="0" applyBorder="0" applyAlignment="0" applyProtection="0"/>
    <xf numFmtId="288" fontId="73" fillId="0" borderId="0" applyFont="0" applyFill="0" applyBorder="0" applyAlignment="0" applyProtection="0"/>
    <xf numFmtId="209" fontId="6" fillId="0" borderId="0"/>
    <xf numFmtId="209" fontId="6" fillId="0" borderId="0"/>
    <xf numFmtId="209" fontId="6" fillId="0" borderId="0"/>
    <xf numFmtId="191" fontId="140" fillId="0" borderId="0"/>
    <xf numFmtId="0" fontId="27" fillId="29" borderId="0" applyNumberFormat="0" applyFont="0" applyAlignment="0" applyProtection="0"/>
    <xf numFmtId="0" fontId="27" fillId="29" borderId="103" applyNumberFormat="0" applyFont="0" applyAlignment="0" applyProtection="0">
      <protection locked="0"/>
    </xf>
    <xf numFmtId="0" fontId="27" fillId="29" borderId="103" applyNumberFormat="0" applyFont="0" applyAlignment="0" applyProtection="0">
      <protection locked="0"/>
    </xf>
    <xf numFmtId="0" fontId="145" fillId="0" borderId="0" applyNumberFormat="0" applyFill="0" applyBorder="0" applyAlignment="0" applyProtection="0"/>
    <xf numFmtId="0" fontId="140" fillId="3" borderId="0">
      <alignment horizontal="center"/>
    </xf>
    <xf numFmtId="38" fontId="7" fillId="0" borderId="0" applyNumberFormat="0" applyFont="0" applyFill="0" applyBorder="0" applyProtection="0">
      <alignment horizontal="center" vertical="center" wrapText="1"/>
    </xf>
    <xf numFmtId="40" fontId="27" fillId="0" borderId="0">
      <alignment horizontal="left" wrapText="1"/>
    </xf>
    <xf numFmtId="40" fontId="27" fillId="0" borderId="0">
      <alignment horizontal="left" wrapText="1"/>
    </xf>
    <xf numFmtId="0" fontId="23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>
      <alignment horizontal="right"/>
    </xf>
    <xf numFmtId="259" fontId="7" fillId="0" borderId="0"/>
    <xf numFmtId="259" fontId="7" fillId="0" borderId="0"/>
    <xf numFmtId="259" fontId="7" fillId="0" borderId="0"/>
    <xf numFmtId="259" fontId="7" fillId="0" borderId="0"/>
    <xf numFmtId="0" fontId="23" fillId="0" borderId="0" applyFont="0" applyFill="0" applyBorder="0" applyAlignment="0" applyProtection="0">
      <alignment horizontal="right"/>
    </xf>
    <xf numFmtId="261" fontId="203" fillId="0" borderId="0">
      <alignment horizontal="left"/>
    </xf>
    <xf numFmtId="245" fontId="73" fillId="0" borderId="0" applyFont="0" applyFill="0" applyBorder="0" applyAlignment="0" applyProtection="0">
      <alignment horizontal="right"/>
    </xf>
    <xf numFmtId="246" fontId="73" fillId="0" borderId="0" applyFont="0" applyFill="0" applyBorder="0" applyAlignment="0" applyProtection="0">
      <alignment horizontal="right"/>
    </xf>
    <xf numFmtId="0" fontId="9" fillId="0" borderId="115" applyNumberFormat="0" applyFont="0">
      <alignment horizontal="center" vertical="top" wrapText="1"/>
    </xf>
    <xf numFmtId="0" fontId="9" fillId="0" borderId="115" applyNumberFormat="0" applyFont="0">
      <alignment horizontal="center" vertical="top" wrapText="1"/>
    </xf>
    <xf numFmtId="0" fontId="9" fillId="0" borderId="115" applyNumberFormat="0" applyFont="0">
      <alignment horizontal="center" vertical="top" wrapText="1"/>
    </xf>
    <xf numFmtId="0" fontId="9" fillId="0" borderId="115" applyNumberFormat="0" applyFont="0">
      <alignment horizontal="center" vertical="top" wrapText="1"/>
    </xf>
    <xf numFmtId="0" fontId="23" fillId="0" borderId="0" applyFill="0" applyBorder="0" applyAlignment="0" applyProtection="0"/>
    <xf numFmtId="351" fontId="73" fillId="0" borderId="0" applyFont="0" applyFill="0" applyBorder="0" applyAlignment="0" applyProtection="0">
      <alignment horizontal="right"/>
    </xf>
    <xf numFmtId="222" fontId="70" fillId="0" borderId="0" applyFont="0" applyFill="0" applyBorder="0" applyProtection="0">
      <alignment horizontal="right"/>
    </xf>
    <xf numFmtId="222" fontId="70" fillId="0" borderId="0" applyFont="0" applyFill="0" applyBorder="0" applyProtection="0">
      <alignment horizontal="right"/>
    </xf>
    <xf numFmtId="0" fontId="331" fillId="94" borderId="133" applyNumberFormat="0" applyFont="0" applyBorder="0" applyAlignment="0" applyProtection="0">
      <alignment horizontal="right"/>
    </xf>
    <xf numFmtId="356" fontId="116" fillId="0" borderId="0" applyFont="0" applyFill="0" applyBorder="0" applyAlignment="0" applyProtection="0"/>
    <xf numFmtId="176" fontId="6" fillId="0" borderId="0" applyFont="0" applyFill="0" applyBorder="0" applyAlignment="0" applyProtection="0"/>
    <xf numFmtId="273" fontId="6" fillId="0" borderId="0" applyFont="0" applyFill="0" applyBorder="0" applyProtection="0">
      <alignment horizontal="right"/>
    </xf>
    <xf numFmtId="273" fontId="6" fillId="0" borderId="0" applyFont="0" applyFill="0" applyBorder="0" applyProtection="0">
      <alignment horizontal="righ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9" fillId="14" borderId="134" applyNumberFormat="0" applyAlignment="0" applyProtection="0"/>
    <xf numFmtId="0" fontId="39" fillId="14" borderId="134" applyNumberFormat="0" applyAlignment="0" applyProtection="0"/>
    <xf numFmtId="0" fontId="42" fillId="30" borderId="53" applyNumberFormat="0" applyAlignment="0" applyProtection="0"/>
    <xf numFmtId="0" fontId="42" fillId="30" borderId="53" applyNumberFormat="0" applyAlignment="0" applyProtection="0"/>
    <xf numFmtId="0" fontId="32" fillId="30" borderId="134" applyNumberFormat="0" applyAlignment="0" applyProtection="0"/>
    <xf numFmtId="0" fontId="32" fillId="30" borderId="134" applyNumberFormat="0" applyAlignment="0" applyProtection="0"/>
    <xf numFmtId="172" fontId="6" fillId="0" borderId="0" applyFont="0" applyFill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44" fillId="0" borderId="128" applyNumberFormat="0" applyFill="0" applyAlignment="0" applyProtection="0"/>
    <xf numFmtId="0" fontId="33" fillId="35" borderId="29" applyNumberFormat="0" applyAlignment="0" applyProtection="0"/>
    <xf numFmtId="0" fontId="230" fillId="79" borderId="0" applyNumberFormat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0" fontId="332" fillId="0" borderId="0"/>
    <xf numFmtId="0" fontId="5" fillId="0" borderId="0"/>
    <xf numFmtId="0" fontId="5" fillId="0" borderId="0"/>
    <xf numFmtId="0" fontId="6" fillId="0" borderId="0"/>
    <xf numFmtId="0" fontId="31" fillId="10" borderId="0" applyNumberFormat="0" applyBorder="0" applyAlignment="0" applyProtection="0"/>
    <xf numFmtId="0" fontId="34" fillId="0" borderId="0" applyNumberFormat="0" applyFill="0" applyBorder="0" applyAlignment="0" applyProtection="0"/>
    <xf numFmtId="0" fontId="5" fillId="49" borderId="135" applyNumberFormat="0" applyFont="0" applyAlignment="0" applyProtection="0"/>
    <xf numFmtId="0" fontId="6" fillId="49" borderId="135" applyNumberFormat="0" applyFont="0" applyAlignment="0" applyProtection="0"/>
    <xf numFmtId="0" fontId="6" fillId="49" borderId="135" applyNumberFormat="0" applyFont="0" applyAlignment="0" applyProtection="0"/>
    <xf numFmtId="0" fontId="5" fillId="49" borderId="135" applyNumberFormat="0" applyFont="0" applyAlignment="0" applyProtection="0"/>
    <xf numFmtId="0" fontId="5" fillId="49" borderId="135" applyNumberFormat="0" applyFont="0" applyAlignment="0" applyProtection="0"/>
    <xf numFmtId="9" fontId="3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30" applyNumberFormat="0" applyFill="0" applyAlignment="0" applyProtection="0"/>
    <xf numFmtId="0" fontId="98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6" fillId="0" borderId="0">
      <alignment vertical="top"/>
    </xf>
    <xf numFmtId="0" fontId="7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82" fillId="24" borderId="0" applyNumberFormat="0" applyBorder="0" applyAlignment="0" applyProtection="0"/>
    <xf numFmtId="0" fontId="282" fillId="25" borderId="0" applyNumberFormat="0" applyBorder="0" applyAlignment="0" applyProtection="0"/>
    <xf numFmtId="0" fontId="282" fillId="26" borderId="0" applyNumberFormat="0" applyBorder="0" applyAlignment="0" applyProtection="0"/>
    <xf numFmtId="0" fontId="282" fillId="21" borderId="0" applyNumberFormat="0" applyBorder="0" applyAlignment="0" applyProtection="0"/>
    <xf numFmtId="0" fontId="282" fillId="22" borderId="0" applyNumberFormat="0" applyBorder="0" applyAlignment="0" applyProtection="0"/>
    <xf numFmtId="0" fontId="282" fillId="27" borderId="0" applyNumberFormat="0" applyBorder="0" applyAlignment="0" applyProtection="0"/>
    <xf numFmtId="0" fontId="333" fillId="0" borderId="0" applyNumberFormat="0" applyFill="0" applyBorder="0" applyAlignment="0" applyProtection="0"/>
    <xf numFmtId="0" fontId="334" fillId="30" borderId="134" applyNumberFormat="0" applyAlignment="0" applyProtection="0"/>
    <xf numFmtId="0" fontId="334" fillId="30" borderId="134" applyNumberFormat="0" applyAlignment="0" applyProtection="0"/>
    <xf numFmtId="260" fontId="73" fillId="0" borderId="0">
      <protection locked="0"/>
    </xf>
    <xf numFmtId="0" fontId="335" fillId="10" borderId="0" applyNumberFormat="0" applyBorder="0" applyAlignment="0" applyProtection="0"/>
    <xf numFmtId="0" fontId="6" fillId="49" borderId="135" applyNumberFormat="0" applyFont="0" applyAlignment="0" applyProtection="0"/>
    <xf numFmtId="0" fontId="6" fillId="49" borderId="135" applyNumberFormat="0" applyFont="0" applyAlignment="0" applyProtection="0"/>
    <xf numFmtId="0" fontId="336" fillId="4" borderId="0" applyNumberFormat="0" applyBorder="0" applyAlignment="0" applyProtection="0"/>
    <xf numFmtId="0" fontId="337" fillId="0" borderId="0"/>
    <xf numFmtId="0" fontId="338" fillId="0" borderId="0" applyNumberFormat="0" applyFill="0" applyBorder="0" applyAlignment="0" applyProtection="0"/>
    <xf numFmtId="0" fontId="339" fillId="35" borderId="29" applyNumberFormat="0" applyAlignment="0" applyProtection="0"/>
    <xf numFmtId="255" fontId="73" fillId="0" borderId="0">
      <alignment vertical="center"/>
    </xf>
    <xf numFmtId="248" fontId="73" fillId="0" borderId="0" applyFont="0" applyFill="0" applyBorder="0" applyAlignment="0" applyProtection="0"/>
    <xf numFmtId="0" fontId="340" fillId="0" borderId="30" applyNumberFormat="0" applyFill="0" applyAlignment="0" applyProtection="0"/>
    <xf numFmtId="0" fontId="341" fillId="0" borderId="128" applyNumberFormat="0" applyFill="0" applyAlignment="0" applyProtection="0"/>
    <xf numFmtId="254" fontId="73" fillId="0" borderId="0" applyFont="0" applyFill="0" applyBorder="0" applyAlignment="0" applyProtection="0"/>
    <xf numFmtId="0" fontId="342" fillId="14" borderId="134" applyNumberFormat="0" applyAlignment="0" applyProtection="0"/>
    <xf numFmtId="0" fontId="342" fillId="14" borderId="134" applyNumberFormat="0" applyAlignment="0" applyProtection="0"/>
    <xf numFmtId="4" fontId="135" fillId="0" borderId="0">
      <protection locked="0"/>
    </xf>
    <xf numFmtId="261" fontId="73" fillId="0" borderId="0">
      <protection locked="0"/>
    </xf>
    <xf numFmtId="0" fontId="343" fillId="0" borderId="0" applyNumberFormat="0" applyFill="0" applyBorder="0" applyAlignment="0" applyProtection="0"/>
    <xf numFmtId="0" fontId="344" fillId="0" borderId="45" applyNumberFormat="0" applyFill="0" applyAlignment="0" applyProtection="0"/>
    <xf numFmtId="0" fontId="345" fillId="0" borderId="46" applyNumberFormat="0" applyFill="0" applyAlignment="0" applyProtection="0"/>
    <xf numFmtId="0" fontId="346" fillId="0" borderId="47" applyNumberFormat="0" applyFill="0" applyAlignment="0" applyProtection="0"/>
    <xf numFmtId="0" fontId="346" fillId="0" borderId="0" applyNumberFormat="0" applyFill="0" applyBorder="0" applyAlignment="0" applyProtection="0"/>
    <xf numFmtId="0" fontId="347" fillId="11" borderId="0" applyNumberFormat="0" applyBorder="0" applyAlignment="0" applyProtection="0"/>
    <xf numFmtId="0" fontId="348" fillId="30" borderId="53" applyNumberFormat="0" applyAlignment="0" applyProtection="0"/>
    <xf numFmtId="0" fontId="348" fillId="30" borderId="53" applyNumberFormat="0" applyAlignment="0" applyProtection="0"/>
    <xf numFmtId="255" fontId="73" fillId="0" borderId="0" applyFont="0" applyFill="0" applyBorder="0" applyAlignment="0" applyProtection="0"/>
    <xf numFmtId="264" fontId="73" fillId="0" borderId="0" applyFont="0" applyFill="0" applyBorder="0" applyAlignment="0" applyProtection="0"/>
    <xf numFmtId="0" fontId="73" fillId="0" borderId="0">
      <protection locked="0"/>
    </xf>
    <xf numFmtId="0" fontId="349" fillId="0" borderId="0">
      <alignment vertical="center"/>
    </xf>
    <xf numFmtId="259" fontId="73" fillId="0" borderId="0">
      <protection locked="0"/>
    </xf>
    <xf numFmtId="0" fontId="73" fillId="0" borderId="0">
      <protection locked="0"/>
    </xf>
    <xf numFmtId="0" fontId="6" fillId="0" borderId="0"/>
    <xf numFmtId="43" fontId="6" fillId="0" borderId="0" applyFont="0" applyFill="0" applyBorder="0" applyAlignment="0" applyProtection="0"/>
    <xf numFmtId="0" fontId="350" fillId="0" borderId="0" applyNumberFormat="0" applyFill="0" applyBorder="0" applyAlignment="0" applyProtection="0">
      <alignment vertical="top"/>
      <protection locked="0"/>
    </xf>
    <xf numFmtId="40" fontId="351" fillId="0" borderId="0" applyFont="0" applyFill="0" applyBorder="0" applyAlignment="0" applyProtection="0"/>
    <xf numFmtId="247" fontId="73" fillId="0" borderId="0" applyFont="0" applyFill="0" applyBorder="0" applyAlignment="0" applyProtection="0"/>
    <xf numFmtId="249" fontId="73" fillId="0" borderId="0" applyFont="0" applyFill="0" applyBorder="0" applyAlignment="0" applyProtection="0"/>
    <xf numFmtId="0" fontId="352" fillId="0" borderId="0" applyNumberFormat="0" applyFill="0" applyBorder="0" applyAlignment="0" applyProtection="0">
      <alignment vertical="top"/>
      <protection locked="0"/>
    </xf>
    <xf numFmtId="0" fontId="35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0" fillId="0" borderId="131"/>
    <xf numFmtId="0" fontId="140" fillId="0" borderId="131"/>
    <xf numFmtId="287" fontId="133" fillId="0" borderId="38" applyNumberFormat="0" applyFont="0" applyFill="0" applyAlignment="0" applyProtection="0"/>
    <xf numFmtId="0" fontId="39" fillId="14" borderId="134" applyNumberFormat="0" applyAlignment="0" applyProtection="0"/>
    <xf numFmtId="0" fontId="39" fillId="14" borderId="134" applyNumberFormat="0" applyAlignment="0" applyProtection="0"/>
    <xf numFmtId="261" fontId="6" fillId="0" borderId="140" applyFont="0" applyFill="0" applyBorder="0" applyAlignment="0" applyProtection="0"/>
    <xf numFmtId="261" fontId="6" fillId="0" borderId="140" applyFont="0" applyFill="0" applyBorder="0" applyAlignment="0" applyProtection="0"/>
    <xf numFmtId="261" fontId="6" fillId="0" borderId="140" applyFont="0" applyFill="0" applyBorder="0" applyAlignment="0" applyProtection="0"/>
    <xf numFmtId="261" fontId="6" fillId="0" borderId="140" applyFont="0" applyFill="0" applyBorder="0" applyAlignment="0" applyProtection="0"/>
    <xf numFmtId="37" fontId="9" fillId="0" borderId="129"/>
    <xf numFmtId="37" fontId="9" fillId="0" borderId="129"/>
    <xf numFmtId="37" fontId="169" fillId="3" borderId="41" applyBorder="0">
      <alignment horizontal="left" vertical="center" indent="1"/>
    </xf>
    <xf numFmtId="0" fontId="170" fillId="29" borderId="144" applyNumberFormat="0" applyBorder="0">
      <alignment horizontal="left" vertical="center" indent="1"/>
    </xf>
    <xf numFmtId="0" fontId="170" fillId="29" borderId="144" applyNumberFormat="0" applyBorder="0">
      <alignment horizontal="left" vertical="center" indent="1"/>
    </xf>
    <xf numFmtId="0" fontId="39" fillId="14" borderId="134" applyNumberFormat="0" applyAlignment="0" applyProtection="0"/>
    <xf numFmtId="0" fontId="39" fillId="14" borderId="134" applyNumberFormat="0" applyAlignment="0" applyProtection="0"/>
    <xf numFmtId="0" fontId="9" fillId="43" borderId="131">
      <alignment horizontal="left" vertical="center" wrapText="1"/>
    </xf>
    <xf numFmtId="0" fontId="9" fillId="43" borderId="131">
      <alignment horizontal="left" vertical="center" wrapText="1"/>
    </xf>
    <xf numFmtId="0" fontId="188" fillId="44" borderId="131"/>
    <xf numFmtId="0" fontId="188" fillId="44" borderId="131"/>
    <xf numFmtId="0" fontId="192" fillId="0" borderId="140">
      <alignment horizontal="left"/>
      <protection locked="0"/>
    </xf>
    <xf numFmtId="0" fontId="192" fillId="0" borderId="140">
      <alignment horizontal="left"/>
      <protection locked="0"/>
    </xf>
    <xf numFmtId="234" fontId="195" fillId="6" borderId="140">
      <alignment horizontal="right" vertical="center"/>
    </xf>
    <xf numFmtId="234" fontId="195" fillId="6" borderId="140">
      <alignment horizontal="right" vertical="center"/>
    </xf>
    <xf numFmtId="234" fontId="61" fillId="6" borderId="140">
      <alignment horizontal="right"/>
    </xf>
    <xf numFmtId="234" fontId="61" fillId="6" borderId="140">
      <alignment horizontal="right"/>
    </xf>
    <xf numFmtId="0" fontId="225" fillId="0" borderId="140" applyNumberFormat="0" applyFill="0" applyBorder="0" applyAlignment="0" applyProtection="0">
      <protection hidden="1"/>
    </xf>
    <xf numFmtId="0" fontId="225" fillId="0" borderId="140" applyNumberFormat="0" applyFill="0" applyBorder="0" applyAlignment="0" applyProtection="0">
      <protection hidden="1"/>
    </xf>
    <xf numFmtId="0" fontId="6" fillId="0" borderId="145" applyAlignment="0"/>
    <xf numFmtId="0" fontId="6" fillId="0" borderId="145" applyAlignment="0"/>
    <xf numFmtId="0" fontId="6" fillId="0" borderId="145" applyAlignment="0"/>
    <xf numFmtId="0" fontId="6" fillId="0" borderId="145" applyAlignment="0"/>
    <xf numFmtId="0" fontId="6" fillId="0" borderId="145" applyAlignment="0"/>
    <xf numFmtId="0" fontId="6" fillId="0" borderId="145" applyAlignment="0"/>
    <xf numFmtId="209" fontId="6" fillId="0" borderId="146"/>
    <xf numFmtId="209" fontId="6" fillId="0" borderId="146"/>
    <xf numFmtId="259" fontId="325" fillId="0" borderId="147">
      <alignment horizontal="centerContinuous"/>
    </xf>
    <xf numFmtId="259" fontId="325" fillId="0" borderId="147">
      <alignment horizontal="centerContinuous"/>
    </xf>
    <xf numFmtId="0" fontId="92" fillId="30" borderId="140"/>
    <xf numFmtId="0" fontId="92" fillId="30" borderId="140"/>
    <xf numFmtId="167" fontId="321" fillId="0" borderId="112" applyFill="0" applyAlignment="0" applyProtection="0"/>
    <xf numFmtId="167" fontId="321" fillId="0" borderId="112" applyFill="0" applyAlignment="0" applyProtection="0"/>
    <xf numFmtId="39" fontId="327" fillId="0" borderId="112">
      <alignment horizontal="right"/>
    </xf>
    <xf numFmtId="38" fontId="327" fillId="0" borderId="112">
      <alignment horizontal="right"/>
    </xf>
    <xf numFmtId="38" fontId="327" fillId="0" borderId="112">
      <alignment horizontal="right"/>
    </xf>
    <xf numFmtId="39" fontId="327" fillId="0" borderId="112">
      <alignment horizontal="right"/>
    </xf>
    <xf numFmtId="167" fontId="327" fillId="0" borderId="112">
      <alignment horizontal="right"/>
    </xf>
    <xf numFmtId="167" fontId="327" fillId="0" borderId="112">
      <alignment horizontal="right"/>
    </xf>
    <xf numFmtId="0" fontId="73" fillId="0" borderId="112">
      <alignment horizontal="center"/>
    </xf>
    <xf numFmtId="0" fontId="73" fillId="0" borderId="112">
      <alignment horizontal="center"/>
    </xf>
    <xf numFmtId="0" fontId="44" fillId="0" borderId="56" applyNumberFormat="0" applyFill="0" applyAlignment="0" applyProtection="0"/>
    <xf numFmtId="0" fontId="188" fillId="0" borderId="35"/>
    <xf numFmtId="0" fontId="188" fillId="0" borderId="35"/>
    <xf numFmtId="38" fontId="11" fillId="0" borderId="140" applyFill="0" applyBorder="0" applyAlignment="0" applyProtection="0">
      <protection locked="0"/>
    </xf>
    <xf numFmtId="38" fontId="11" fillId="0" borderId="140" applyFill="0" applyBorder="0" applyAlignment="0" applyProtection="0">
      <protection locked="0"/>
    </xf>
    <xf numFmtId="0" fontId="39" fillId="14" borderId="27" applyNumberFormat="0" applyAlignment="0" applyProtection="0"/>
    <xf numFmtId="0" fontId="39" fillId="14" borderId="27" applyNumberFormat="0" applyAlignment="0" applyProtection="0"/>
    <xf numFmtId="0" fontId="32" fillId="30" borderId="27" applyNumberFormat="0" applyAlignment="0" applyProtection="0"/>
    <xf numFmtId="0" fontId="32" fillId="30" borderId="27" applyNumberFormat="0" applyAlignment="0" applyProtection="0"/>
    <xf numFmtId="0" fontId="44" fillId="0" borderId="56" applyNumberFormat="0" applyFill="0" applyAlignment="0" applyProtection="0"/>
    <xf numFmtId="0" fontId="5" fillId="49" borderId="52" applyNumberFormat="0" applyFont="0" applyAlignment="0" applyProtection="0"/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5" fillId="49" borderId="52" applyNumberFormat="0" applyFont="0" applyAlignment="0" applyProtection="0"/>
    <xf numFmtId="0" fontId="334" fillId="30" borderId="27" applyNumberFormat="0" applyAlignment="0" applyProtection="0"/>
    <xf numFmtId="0" fontId="334" fillId="30" borderId="27" applyNumberFormat="0" applyAlignment="0" applyProtection="0"/>
    <xf numFmtId="0" fontId="6" fillId="49" borderId="52" applyNumberFormat="0" applyFont="0" applyAlignment="0" applyProtection="0"/>
    <xf numFmtId="0" fontId="6" fillId="49" borderId="52" applyNumberFormat="0" applyFont="0" applyAlignment="0" applyProtection="0"/>
    <xf numFmtId="0" fontId="341" fillId="0" borderId="56" applyNumberFormat="0" applyFill="0" applyAlignment="0" applyProtection="0"/>
    <xf numFmtId="0" fontId="342" fillId="14" borderId="27" applyNumberFormat="0" applyAlignment="0" applyProtection="0"/>
    <xf numFmtId="0" fontId="342" fillId="14" borderId="27" applyNumberFormat="0" applyAlignment="0" applyProtection="0"/>
    <xf numFmtId="0" fontId="1" fillId="0" borderId="0"/>
  </cellStyleXfs>
  <cellXfs count="39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6" fillId="0" borderId="0" xfId="0" applyFont="1"/>
    <xf numFmtId="0" fontId="247" fillId="0" borderId="0" xfId="0" applyFont="1"/>
    <xf numFmtId="2" fontId="0" fillId="0" borderId="0" xfId="0" applyNumberFormat="1"/>
    <xf numFmtId="0" fontId="17" fillId="0" borderId="0" xfId="0" applyFont="1" applyBorder="1" applyAlignment="1"/>
    <xf numFmtId="0" fontId="247" fillId="0" borderId="12" xfId="0" applyFont="1" applyBorder="1" applyProtection="1">
      <protection locked="0"/>
    </xf>
    <xf numFmtId="0" fontId="14" fillId="0" borderId="57" xfId="1813" applyFont="1" applyBorder="1" applyAlignment="1">
      <alignment horizontal="center"/>
    </xf>
    <xf numFmtId="49" fontId="14" fillId="0" borderId="57" xfId="1813" applyNumberFormat="1" applyFont="1" applyBorder="1" applyAlignment="1">
      <alignment horizontal="center"/>
    </xf>
    <xf numFmtId="0" fontId="14" fillId="0" borderId="58" xfId="1813" applyNumberFormat="1" applyFont="1" applyBorder="1" applyAlignment="1">
      <alignment horizontal="center"/>
    </xf>
    <xf numFmtId="0" fontId="14" fillId="0" borderId="58" xfId="1813" applyFont="1" applyBorder="1"/>
    <xf numFmtId="49" fontId="14" fillId="0" borderId="57" xfId="1186" applyNumberFormat="1" applyFont="1" applyBorder="1" applyAlignment="1">
      <alignment horizontal="center"/>
    </xf>
    <xf numFmtId="40" fontId="24" fillId="0" borderId="58" xfId="1813" applyNumberFormat="1" applyFont="1" applyBorder="1" applyAlignment="1">
      <alignment horizontal="center"/>
    </xf>
    <xf numFmtId="165" fontId="24" fillId="0" borderId="58" xfId="1102" applyFont="1" applyBorder="1" applyAlignment="1">
      <alignment horizontal="center"/>
    </xf>
    <xf numFmtId="165" fontId="24" fillId="0" borderId="59" xfId="1102" applyFont="1" applyBorder="1" applyAlignment="1">
      <alignment horizontal="center"/>
    </xf>
    <xf numFmtId="0" fontId="14" fillId="0" borderId="60" xfId="1813" applyFont="1" applyBorder="1" applyAlignment="1">
      <alignment horizontal="center"/>
    </xf>
    <xf numFmtId="49" fontId="14" fillId="0" borderId="60" xfId="1813" applyNumberFormat="1" applyFont="1" applyBorder="1" applyAlignment="1">
      <alignment horizontal="center"/>
    </xf>
    <xf numFmtId="0" fontId="14" fillId="0" borderId="61" xfId="1813" applyNumberFormat="1" applyFont="1" applyBorder="1" applyAlignment="1">
      <alignment horizontal="center"/>
    </xf>
    <xf numFmtId="0" fontId="14" fillId="0" borderId="61" xfId="1813" applyFont="1" applyBorder="1" applyAlignment="1">
      <alignment horizontal="center"/>
    </xf>
    <xf numFmtId="40" fontId="24" fillId="0" borderId="61" xfId="1813" applyNumberFormat="1" applyFont="1" applyBorder="1" applyAlignment="1">
      <alignment horizontal="center"/>
    </xf>
    <xf numFmtId="165" fontId="24" fillId="0" borderId="61" xfId="1102" applyFont="1" applyBorder="1" applyAlignment="1">
      <alignment horizontal="center"/>
    </xf>
    <xf numFmtId="165" fontId="24" fillId="0" borderId="60" xfId="1102" applyFont="1" applyBorder="1" applyAlignment="1">
      <alignment horizontal="center"/>
    </xf>
    <xf numFmtId="0" fontId="248" fillId="0" borderId="20" xfId="0" applyFont="1" applyBorder="1" applyAlignment="1" applyProtection="1">
      <alignment wrapText="1"/>
      <protection locked="0"/>
    </xf>
    <xf numFmtId="0" fontId="248" fillId="0" borderId="0" xfId="0" applyFont="1" applyBorder="1" applyAlignment="1" applyProtection="1">
      <alignment wrapText="1"/>
      <protection locked="0"/>
    </xf>
    <xf numFmtId="174" fontId="247" fillId="0" borderId="12" xfId="0" applyNumberFormat="1" applyFont="1" applyBorder="1" applyAlignment="1" applyProtection="1">
      <alignment horizontal="right"/>
      <protection locked="0"/>
    </xf>
    <xf numFmtId="0" fontId="247" fillId="0" borderId="12" xfId="0" applyFont="1" applyBorder="1" applyProtection="1">
      <protection hidden="1"/>
    </xf>
    <xf numFmtId="165" fontId="247" fillId="0" borderId="12" xfId="1207" applyNumberFormat="1" applyFont="1" applyBorder="1" applyProtection="1">
      <protection hidden="1"/>
    </xf>
    <xf numFmtId="0" fontId="247" fillId="0" borderId="0" xfId="0" applyFont="1" applyProtection="1">
      <protection hidden="1"/>
    </xf>
    <xf numFmtId="0" fontId="247" fillId="86" borderId="14" xfId="0" applyFont="1" applyFill="1" applyBorder="1" applyProtection="1">
      <protection hidden="1"/>
    </xf>
    <xf numFmtId="165" fontId="247" fillId="86" borderId="14" xfId="1207" applyNumberFormat="1" applyFont="1" applyFill="1" applyBorder="1" applyProtection="1">
      <protection hidden="1"/>
    </xf>
    <xf numFmtId="165" fontId="247" fillId="86" borderId="12" xfId="1207" applyNumberFormat="1" applyFont="1" applyFill="1" applyBorder="1" applyProtection="1">
      <protection hidden="1"/>
    </xf>
    <xf numFmtId="0" fontId="247" fillId="0" borderId="14" xfId="0" applyFont="1" applyBorder="1" applyProtection="1">
      <protection hidden="1"/>
    </xf>
    <xf numFmtId="0" fontId="247" fillId="0" borderId="43" xfId="0" applyFont="1" applyBorder="1" applyProtection="1">
      <protection hidden="1"/>
    </xf>
    <xf numFmtId="0" fontId="247" fillId="0" borderId="67" xfId="0" applyFont="1" applyBorder="1" applyProtection="1">
      <protection hidden="1"/>
    </xf>
    <xf numFmtId="0" fontId="0" fillId="0" borderId="0" xfId="0" applyProtection="1">
      <protection hidden="1"/>
    </xf>
    <xf numFmtId="0" fontId="247" fillId="0" borderId="0" xfId="0" applyFont="1" applyAlignment="1" applyProtection="1">
      <protection hidden="1"/>
    </xf>
    <xf numFmtId="0" fontId="247" fillId="0" borderId="0" xfId="0" applyFont="1" applyAlignment="1" applyProtection="1">
      <alignment horizontal="right"/>
      <protection hidden="1"/>
    </xf>
    <xf numFmtId="0" fontId="247" fillId="0" borderId="28" xfId="0" applyFont="1" applyBorder="1" applyProtection="1">
      <protection hidden="1"/>
    </xf>
    <xf numFmtId="0" fontId="247" fillId="0" borderId="0" xfId="0" applyFont="1" applyBorder="1" applyProtection="1">
      <protection hidden="1"/>
    </xf>
    <xf numFmtId="0" fontId="247" fillId="0" borderId="23" xfId="0" applyFont="1" applyBorder="1" applyProtection="1">
      <protection hidden="1"/>
    </xf>
    <xf numFmtId="0" fontId="247" fillId="0" borderId="10" xfId="0" applyFont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249" fillId="0" borderId="0" xfId="0" applyFont="1" applyAlignment="1" applyProtection="1">
      <protection hidden="1"/>
    </xf>
    <xf numFmtId="0" fontId="250" fillId="0" borderId="0" xfId="0" applyFont="1" applyAlignment="1" applyProtection="1">
      <alignment horizontal="right"/>
      <protection hidden="1"/>
    </xf>
    <xf numFmtId="0" fontId="247" fillId="0" borderId="66" xfId="0" applyFont="1" applyBorder="1" applyProtection="1">
      <protection hidden="1"/>
    </xf>
    <xf numFmtId="0" fontId="252" fillId="0" borderId="0" xfId="0" applyFont="1" applyAlignment="1" applyProtection="1">
      <protection hidden="1"/>
    </xf>
    <xf numFmtId="0" fontId="252" fillId="0" borderId="0" xfId="0" applyFont="1" applyAlignment="1" applyProtection="1">
      <alignment horizontal="right"/>
      <protection hidden="1"/>
    </xf>
    <xf numFmtId="0" fontId="247" fillId="0" borderId="77" xfId="0" applyFont="1" applyBorder="1" applyProtection="1">
      <protection hidden="1"/>
    </xf>
    <xf numFmtId="0" fontId="248" fillId="86" borderId="12" xfId="0" applyFont="1" applyFill="1" applyBorder="1" applyAlignment="1" applyProtection="1">
      <alignment horizontal="center"/>
      <protection hidden="1"/>
    </xf>
    <xf numFmtId="0" fontId="0" fillId="0" borderId="62" xfId="0" applyBorder="1"/>
    <xf numFmtId="0" fontId="0" fillId="0" borderId="25" xfId="0" applyBorder="1"/>
    <xf numFmtId="0" fontId="253" fillId="0" borderId="57" xfId="0" applyNumberFormat="1" applyFon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9" fontId="0" fillId="0" borderId="0" xfId="0" applyNumberFormat="1"/>
    <xf numFmtId="0" fontId="257" fillId="0" borderId="70" xfId="0" applyNumberFormat="1" applyFont="1" applyBorder="1" applyAlignment="1" applyProtection="1">
      <alignment horizontal="right"/>
      <protection locked="0" hidden="1"/>
    </xf>
    <xf numFmtId="0" fontId="21" fillId="0" borderId="28" xfId="0" applyFont="1" applyBorder="1" applyAlignment="1">
      <alignment horizontal="center" wrapText="1"/>
    </xf>
    <xf numFmtId="0" fontId="258" fillId="0" borderId="0" xfId="0" applyFont="1" applyProtection="1">
      <protection hidden="1"/>
    </xf>
    <xf numFmtId="0" fontId="258" fillId="0" borderId="0" xfId="0" applyFont="1" applyAlignment="1" applyProtection="1">
      <alignment horizontal="right"/>
      <protection hidden="1"/>
    </xf>
    <xf numFmtId="164" fontId="258" fillId="0" borderId="0" xfId="1207" applyFont="1" applyProtection="1">
      <protection hidden="1"/>
    </xf>
    <xf numFmtId="0" fontId="258" fillId="0" borderId="0" xfId="0" applyFont="1"/>
    <xf numFmtId="0" fontId="6" fillId="0" borderId="12" xfId="0" applyFont="1" applyFill="1" applyBorder="1"/>
    <xf numFmtId="0" fontId="56" fillId="0" borderId="0" xfId="0" applyFont="1"/>
    <xf numFmtId="0" fontId="261" fillId="46" borderId="58" xfId="0" applyFont="1" applyFill="1" applyBorder="1" applyAlignment="1">
      <alignment vertical="center"/>
    </xf>
    <xf numFmtId="0" fontId="12" fillId="46" borderId="0" xfId="0" applyFont="1" applyFill="1" applyBorder="1" applyAlignment="1">
      <alignment vertical="center"/>
    </xf>
    <xf numFmtId="175" fontId="261" fillId="46" borderId="0" xfId="0" applyNumberFormat="1" applyFont="1" applyFill="1" applyBorder="1" applyAlignment="1">
      <alignment horizontal="center" vertical="center"/>
    </xf>
    <xf numFmtId="165" fontId="261" fillId="46" borderId="0" xfId="1102" applyFont="1" applyFill="1" applyBorder="1" applyAlignment="1">
      <alignment horizontal="right" vertical="center"/>
    </xf>
    <xf numFmtId="165" fontId="261" fillId="46" borderId="0" xfId="1102" applyFont="1" applyFill="1" applyBorder="1" applyAlignment="1">
      <alignment vertical="center"/>
    </xf>
    <xf numFmtId="4" fontId="261" fillId="46" borderId="0" xfId="0" applyNumberFormat="1" applyFont="1" applyFill="1" applyBorder="1" applyAlignment="1">
      <alignment horizontal="right" vertical="center"/>
    </xf>
    <xf numFmtId="4" fontId="56" fillId="46" borderId="0" xfId="0" applyNumberFormat="1" applyFont="1" applyFill="1" applyBorder="1" applyAlignment="1">
      <alignment vertical="center"/>
    </xf>
    <xf numFmtId="4" fontId="262" fillId="46" borderId="0" xfId="0" applyNumberFormat="1" applyFont="1" applyFill="1" applyBorder="1" applyAlignment="1">
      <alignment vertical="center"/>
    </xf>
    <xf numFmtId="4" fontId="56" fillId="46" borderId="64" xfId="0" applyNumberFormat="1" applyFont="1" applyFill="1" applyBorder="1" applyAlignment="1">
      <alignment vertical="center"/>
    </xf>
    <xf numFmtId="175" fontId="14" fillId="46" borderId="0" xfId="0" applyNumberFormat="1" applyFont="1" applyFill="1" applyBorder="1" applyAlignment="1">
      <alignment horizontal="center" vertical="center"/>
    </xf>
    <xf numFmtId="165" fontId="14" fillId="46" borderId="0" xfId="1102" applyFont="1" applyFill="1" applyBorder="1" applyAlignment="1">
      <alignment horizontal="right" vertical="center"/>
    </xf>
    <xf numFmtId="165" fontId="14" fillId="46" borderId="0" xfId="1102" applyFont="1" applyFill="1" applyBorder="1" applyAlignment="1">
      <alignment vertical="center"/>
    </xf>
    <xf numFmtId="4" fontId="14" fillId="46" borderId="0" xfId="0" applyNumberFormat="1" applyFont="1" applyFill="1" applyBorder="1" applyAlignment="1">
      <alignment horizontal="right" vertical="center"/>
    </xf>
    <xf numFmtId="0" fontId="56" fillId="46" borderId="0" xfId="0" applyFont="1" applyFill="1" applyBorder="1"/>
    <xf numFmtId="4" fontId="263" fillId="46" borderId="0" xfId="0" applyNumberFormat="1" applyFont="1" applyFill="1" applyBorder="1" applyAlignment="1">
      <alignment vertical="center"/>
    </xf>
    <xf numFmtId="0" fontId="264" fillId="46" borderId="64" xfId="0" applyFont="1" applyFill="1" applyBorder="1"/>
    <xf numFmtId="4" fontId="14" fillId="46" borderId="0" xfId="0" applyNumberFormat="1" applyFont="1" applyFill="1" applyBorder="1" applyAlignment="1">
      <alignment vertical="center"/>
    </xf>
    <xf numFmtId="4" fontId="13" fillId="46" borderId="0" xfId="0" applyNumberFormat="1" applyFont="1" applyFill="1" applyBorder="1" applyAlignment="1">
      <alignment vertical="center"/>
    </xf>
    <xf numFmtId="0" fontId="56" fillId="46" borderId="64" xfId="0" applyFont="1" applyFill="1" applyBorder="1"/>
    <xf numFmtId="0" fontId="14" fillId="46" borderId="58" xfId="0" applyFont="1" applyFill="1" applyBorder="1" applyAlignment="1">
      <alignment vertical="center"/>
    </xf>
    <xf numFmtId="0" fontId="14" fillId="46" borderId="0" xfId="0" applyFont="1" applyFill="1" applyBorder="1" applyAlignment="1">
      <alignment vertical="center"/>
    </xf>
    <xf numFmtId="4" fontId="265" fillId="46" borderId="0" xfId="1511" applyNumberFormat="1" applyFont="1" applyFill="1" applyBorder="1" applyAlignment="1" applyProtection="1">
      <alignment vertical="center"/>
    </xf>
    <xf numFmtId="174" fontId="12" fillId="46" borderId="1" xfId="0" applyNumberFormat="1" applyFont="1" applyFill="1" applyBorder="1" applyAlignment="1" applyProtection="1">
      <alignment horizontal="center" vertical="center" wrapText="1"/>
      <protection locked="0"/>
    </xf>
    <xf numFmtId="175" fontId="12" fillId="46" borderId="73" xfId="0" applyNumberFormat="1" applyFont="1" applyFill="1" applyBorder="1" applyAlignment="1">
      <alignment horizontal="center" vertical="center" wrapText="1"/>
    </xf>
    <xf numFmtId="2" fontId="12" fillId="46" borderId="1" xfId="0" applyNumberFormat="1" applyFont="1" applyFill="1" applyBorder="1" applyAlignment="1">
      <alignment horizontal="center" vertical="center" wrapText="1"/>
    </xf>
    <xf numFmtId="165" fontId="12" fillId="46" borderId="1" xfId="1102" applyFont="1" applyFill="1" applyBorder="1" applyAlignment="1">
      <alignment horizontal="center" vertical="center" wrapText="1"/>
    </xf>
    <xf numFmtId="165" fontId="12" fillId="46" borderId="1" xfId="1102" applyFont="1" applyFill="1" applyBorder="1" applyAlignment="1">
      <alignment horizontal="centerContinuous" vertical="center" wrapText="1"/>
    </xf>
    <xf numFmtId="4" fontId="12" fillId="46" borderId="72" xfId="0" applyNumberFormat="1" applyFont="1" applyFill="1" applyBorder="1" applyAlignment="1">
      <alignment horizontal="right" vertical="center" wrapText="1"/>
    </xf>
    <xf numFmtId="176" fontId="12" fillId="46" borderId="73" xfId="2022" applyNumberFormat="1" applyFont="1" applyFill="1" applyBorder="1" applyAlignment="1">
      <alignment horizontal="center" vertical="center" wrapText="1"/>
    </xf>
    <xf numFmtId="9" fontId="12" fillId="46" borderId="1" xfId="2022" applyFont="1" applyFill="1" applyBorder="1" applyAlignment="1">
      <alignment horizontal="center" vertical="center" wrapText="1"/>
    </xf>
    <xf numFmtId="2" fontId="13" fillId="46" borderId="12" xfId="0" applyNumberFormat="1" applyFont="1" applyFill="1" applyBorder="1" applyAlignment="1">
      <alignment horizontal="right" vertical="center"/>
    </xf>
    <xf numFmtId="0" fontId="56" fillId="0" borderId="0" xfId="0" applyFont="1" applyFill="1"/>
    <xf numFmtId="2" fontId="266" fillId="46" borderId="12" xfId="0" applyNumberFormat="1" applyFont="1" applyFill="1" applyBorder="1" applyAlignment="1">
      <alignment horizontal="right" vertical="center"/>
    </xf>
    <xf numFmtId="0" fontId="14" fillId="0" borderId="0" xfId="0" applyFont="1"/>
    <xf numFmtId="9" fontId="56" fillId="0" borderId="0" xfId="2022" applyFont="1"/>
    <xf numFmtId="2" fontId="266" fillId="46" borderId="90" xfId="0" applyNumberFormat="1" applyFont="1" applyFill="1" applyBorder="1" applyAlignment="1">
      <alignment horizontal="right" vertical="center"/>
    </xf>
    <xf numFmtId="2" fontId="13" fillId="46" borderId="90" xfId="0" applyNumberFormat="1" applyFont="1" applyFill="1" applyBorder="1" applyAlignment="1">
      <alignment horizontal="right" vertical="center"/>
    </xf>
    <xf numFmtId="174" fontId="13" fillId="0" borderId="68" xfId="0" applyNumberFormat="1" applyFont="1" applyFill="1" applyBorder="1" applyAlignment="1">
      <alignment horizontal="left" vertical="center"/>
    </xf>
    <xf numFmtId="0" fontId="13" fillId="46" borderId="20" xfId="0" applyFont="1" applyFill="1" applyBorder="1" applyAlignment="1" applyProtection="1">
      <alignment horizontal="left" vertical="center"/>
      <protection hidden="1"/>
    </xf>
    <xf numFmtId="165" fontId="24" fillId="0" borderId="0" xfId="1102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4" fontId="6" fillId="0" borderId="0" xfId="0" applyNumberFormat="1" applyFont="1" applyFill="1" applyBorder="1"/>
    <xf numFmtId="165" fontId="13" fillId="46" borderId="92" xfId="1102" applyFont="1" applyFill="1" applyBorder="1" applyAlignment="1">
      <alignment horizontal="right" vertical="center"/>
    </xf>
    <xf numFmtId="165" fontId="13" fillId="46" borderId="93" xfId="1102" applyFont="1" applyFill="1" applyBorder="1" applyAlignment="1">
      <alignment horizontal="right" vertical="center"/>
    </xf>
    <xf numFmtId="2" fontId="13" fillId="46" borderId="12" xfId="0" applyNumberFormat="1" applyFont="1" applyFill="1" applyBorder="1" applyAlignment="1" applyProtection="1">
      <alignment horizontal="right" vertical="center"/>
      <protection hidden="1"/>
    </xf>
    <xf numFmtId="2" fontId="13" fillId="46" borderId="90" xfId="0" applyNumberFormat="1" applyFont="1" applyFill="1" applyBorder="1" applyAlignment="1" applyProtection="1">
      <alignment horizontal="right" vertical="center"/>
      <protection hidden="1"/>
    </xf>
    <xf numFmtId="339" fontId="258" fillId="0" borderId="36" xfId="1207" applyNumberFormat="1" applyFont="1" applyBorder="1" applyProtection="1">
      <protection hidden="1"/>
    </xf>
    <xf numFmtId="339" fontId="258" fillId="0" borderId="32" xfId="1207" applyNumberFormat="1" applyFont="1" applyBorder="1" applyProtection="1">
      <protection hidden="1"/>
    </xf>
    <xf numFmtId="339" fontId="258" fillId="0" borderId="16" xfId="1207" applyNumberFormat="1" applyFont="1" applyBorder="1" applyProtection="1">
      <protection hidden="1"/>
    </xf>
    <xf numFmtId="339" fontId="258" fillId="0" borderId="75" xfId="1207" applyNumberFormat="1" applyFont="1" applyBorder="1" applyProtection="1">
      <protection hidden="1"/>
    </xf>
    <xf numFmtId="339" fontId="260" fillId="0" borderId="76" xfId="1207" applyNumberFormat="1" applyFont="1" applyBorder="1" applyProtection="1">
      <protection hidden="1"/>
    </xf>
    <xf numFmtId="2" fontId="13" fillId="53" borderId="10" xfId="1812" applyNumberFormat="1" applyFont="1" applyFill="1" applyBorder="1" applyAlignment="1" applyProtection="1">
      <alignment horizontal="right" vertical="center"/>
      <protection hidden="1"/>
    </xf>
    <xf numFmtId="2" fontId="13" fillId="53" borderId="65" xfId="1812" applyNumberFormat="1" applyFont="1" applyFill="1" applyBorder="1" applyAlignment="1" applyProtection="1">
      <alignment horizontal="right" vertical="center"/>
      <protection hidden="1"/>
    </xf>
    <xf numFmtId="2" fontId="13" fillId="53" borderId="71" xfId="1812" applyNumberFormat="1" applyFont="1" applyFill="1" applyBorder="1" applyAlignment="1" applyProtection="1">
      <alignment horizontal="right" vertical="center"/>
      <protection hidden="1"/>
    </xf>
    <xf numFmtId="2" fontId="13" fillId="52" borderId="64" xfId="0" applyNumberFormat="1" applyFont="1" applyFill="1" applyBorder="1"/>
    <xf numFmtId="2" fontId="13" fillId="52" borderId="78" xfId="0" applyNumberFormat="1" applyFont="1" applyFill="1" applyBorder="1"/>
    <xf numFmtId="2" fontId="13" fillId="53" borderId="2" xfId="1812" applyNumberFormat="1" applyFont="1" applyFill="1" applyBorder="1" applyAlignment="1" applyProtection="1">
      <alignment horizontal="right" vertical="center"/>
      <protection hidden="1"/>
    </xf>
    <xf numFmtId="2" fontId="13" fillId="53" borderId="60" xfId="1812" applyNumberFormat="1" applyFont="1" applyFill="1" applyBorder="1" applyAlignment="1" applyProtection="1">
      <alignment horizontal="right" vertical="center"/>
      <protection hidden="1"/>
    </xf>
    <xf numFmtId="2" fontId="13" fillId="53" borderId="78" xfId="1812" applyNumberFormat="1" applyFont="1" applyFill="1" applyBorder="1" applyAlignment="1" applyProtection="1">
      <alignment horizontal="right" vertical="center"/>
      <protection hidden="1"/>
    </xf>
    <xf numFmtId="165" fontId="248" fillId="86" borderId="12" xfId="1207" applyNumberFormat="1" applyFont="1" applyFill="1" applyBorder="1" applyProtection="1">
      <protection hidden="1"/>
    </xf>
    <xf numFmtId="340" fontId="247" fillId="0" borderId="0" xfId="0" applyNumberFormat="1" applyFont="1"/>
    <xf numFmtId="0" fontId="12" fillId="46" borderId="1" xfId="0" applyFont="1" applyFill="1" applyBorder="1" applyAlignment="1">
      <alignment horizontal="centerContinuous" vertical="center" wrapText="1"/>
    </xf>
    <xf numFmtId="0" fontId="268" fillId="88" borderId="58" xfId="0" applyFont="1" applyFill="1" applyBorder="1"/>
    <xf numFmtId="0" fontId="268" fillId="88" borderId="0" xfId="0" applyFont="1" applyFill="1"/>
    <xf numFmtId="0" fontId="269" fillId="88" borderId="57" xfId="0" applyFont="1" applyFill="1" applyBorder="1" applyAlignment="1">
      <alignment horizontal="center"/>
    </xf>
    <xf numFmtId="0" fontId="268" fillId="88" borderId="0" xfId="0" applyFont="1" applyFill="1" applyAlignment="1">
      <alignment horizontal="center"/>
    </xf>
    <xf numFmtId="165" fontId="268" fillId="88" borderId="57" xfId="1102" applyFont="1" applyFill="1" applyBorder="1" applyAlignment="1">
      <alignment horizontal="center"/>
    </xf>
    <xf numFmtId="165" fontId="268" fillId="88" borderId="64" xfId="1102" applyFont="1" applyFill="1" applyBorder="1" applyAlignment="1">
      <alignment horizontal="center"/>
    </xf>
    <xf numFmtId="0" fontId="5" fillId="0" borderId="58" xfId="2273" applyFont="1" applyBorder="1"/>
    <xf numFmtId="0" fontId="5" fillId="0" borderId="57" xfId="2273" applyFont="1" applyBorder="1"/>
    <xf numFmtId="0" fontId="5" fillId="0" borderId="0" xfId="2273" applyFont="1" applyAlignment="1">
      <alignment horizontal="center"/>
    </xf>
    <xf numFmtId="0" fontId="270" fillId="88" borderId="0" xfId="0" applyFont="1" applyFill="1" applyAlignment="1">
      <alignment horizontal="center"/>
    </xf>
    <xf numFmtId="165" fontId="270" fillId="88" borderId="57" xfId="1102" applyFont="1" applyFill="1" applyBorder="1" applyAlignment="1">
      <alignment horizontal="center"/>
    </xf>
    <xf numFmtId="165" fontId="270" fillId="88" borderId="64" xfId="1102" applyFont="1" applyFill="1" applyBorder="1" applyAlignment="1">
      <alignment horizontal="center"/>
    </xf>
    <xf numFmtId="0" fontId="256" fillId="0" borderId="57" xfId="2273" applyFont="1" applyBorder="1"/>
    <xf numFmtId="0" fontId="5" fillId="0" borderId="0" xfId="2273" applyFont="1"/>
    <xf numFmtId="0" fontId="270" fillId="88" borderId="0" xfId="0" applyFont="1" applyFill="1"/>
    <xf numFmtId="1" fontId="13" fillId="46" borderId="95" xfId="0" applyNumberFormat="1" applyFont="1" applyFill="1" applyBorder="1" applyAlignment="1" applyProtection="1">
      <alignment horizontal="center" vertical="center"/>
      <protection hidden="1"/>
    </xf>
    <xf numFmtId="2" fontId="13" fillId="46" borderId="89" xfId="0" applyNumberFormat="1" applyFont="1" applyFill="1" applyBorder="1" applyAlignment="1">
      <alignment horizontal="right" vertical="center"/>
    </xf>
    <xf numFmtId="3" fontId="13" fillId="46" borderId="89" xfId="0" applyNumberFormat="1" applyFont="1" applyFill="1" applyBorder="1" applyAlignment="1">
      <alignment horizontal="right" vertical="center"/>
    </xf>
    <xf numFmtId="174" fontId="271" fillId="0" borderId="70" xfId="0" quotePrefix="1" applyNumberFormat="1" applyFont="1" applyBorder="1" applyAlignment="1" applyProtection="1">
      <alignment horizontal="left" vertical="center"/>
      <protection hidden="1"/>
    </xf>
    <xf numFmtId="0" fontId="13" fillId="0" borderId="14" xfId="0" applyFont="1" applyBorder="1" applyAlignment="1" applyProtection="1">
      <alignment horizontal="left" vertical="center"/>
      <protection hidden="1"/>
    </xf>
    <xf numFmtId="174" fontId="271" fillId="0" borderId="91" xfId="0" quotePrefix="1" applyNumberFormat="1" applyFont="1" applyBorder="1" applyAlignment="1" applyProtection="1">
      <alignment horizontal="left" vertical="center"/>
      <protection hidden="1"/>
    </xf>
    <xf numFmtId="0" fontId="13" fillId="0" borderId="96" xfId="0" applyFont="1" applyBorder="1" applyAlignment="1" applyProtection="1">
      <alignment horizontal="left" vertical="center"/>
      <protection hidden="1"/>
    </xf>
    <xf numFmtId="1" fontId="13" fillId="46" borderId="97" xfId="0" applyNumberFormat="1" applyFont="1" applyFill="1" applyBorder="1" applyAlignment="1" applyProtection="1">
      <alignment horizontal="center" vertical="center"/>
      <protection hidden="1"/>
    </xf>
    <xf numFmtId="0" fontId="274" fillId="0" borderId="0" xfId="0" applyFont="1"/>
    <xf numFmtId="0" fontId="56" fillId="0" borderId="0" xfId="0" applyFont="1" applyBorder="1"/>
    <xf numFmtId="0" fontId="56" fillId="46" borderId="58" xfId="0" applyFont="1" applyFill="1" applyBorder="1"/>
    <xf numFmtId="0" fontId="12" fillId="46" borderId="0" xfId="0" applyFont="1" applyFill="1" applyBorder="1" applyAlignment="1">
      <alignment wrapText="1"/>
    </xf>
    <xf numFmtId="0" fontId="12" fillId="46" borderId="64" xfId="0" applyFont="1" applyFill="1" applyBorder="1" applyAlignment="1">
      <alignment wrapText="1"/>
    </xf>
    <xf numFmtId="0" fontId="12" fillId="46" borderId="0" xfId="0" applyFont="1" applyFill="1" applyBorder="1" applyAlignment="1">
      <alignment horizontal="left" wrapText="1"/>
    </xf>
    <xf numFmtId="0" fontId="56" fillId="0" borderId="62" xfId="0" applyFont="1" applyBorder="1"/>
    <xf numFmtId="0" fontId="56" fillId="0" borderId="25" xfId="0" applyFont="1" applyBorder="1"/>
    <xf numFmtId="0" fontId="56" fillId="0" borderId="63" xfId="0" applyFont="1" applyBorder="1"/>
    <xf numFmtId="0" fontId="56" fillId="0" borderId="58" xfId="0" applyFont="1" applyBorder="1"/>
    <xf numFmtId="0" fontId="56" fillId="0" borderId="64" xfId="0" applyFont="1" applyBorder="1"/>
    <xf numFmtId="2" fontId="275" fillId="46" borderId="0" xfId="0" applyNumberFormat="1" applyFont="1" applyFill="1" applyBorder="1" applyAlignment="1" applyProtection="1">
      <alignment horizontal="left"/>
      <protection hidden="1"/>
    </xf>
    <xf numFmtId="0" fontId="276" fillId="88" borderId="0" xfId="0" applyFont="1" applyFill="1" applyBorder="1" applyAlignment="1">
      <alignment vertical="center"/>
    </xf>
    <xf numFmtId="0" fontId="13" fillId="46" borderId="0" xfId="0" applyFont="1" applyFill="1" applyBorder="1" applyAlignment="1" applyProtection="1">
      <alignment vertical="center"/>
      <protection hidden="1"/>
    </xf>
    <xf numFmtId="0" fontId="274" fillId="0" borderId="0" xfId="0" applyFont="1" applyBorder="1"/>
    <xf numFmtId="174" fontId="61" fillId="46" borderId="61" xfId="0" quotePrefix="1" applyNumberFormat="1" applyFont="1" applyFill="1" applyBorder="1" applyAlignment="1">
      <alignment horizontal="center" vertical="center"/>
    </xf>
    <xf numFmtId="0" fontId="56" fillId="0" borderId="2" xfId="0" applyFont="1" applyBorder="1"/>
    <xf numFmtId="0" fontId="14" fillId="88" borderId="2" xfId="0" applyFont="1" applyFill="1" applyBorder="1" applyAlignment="1">
      <alignment vertical="center"/>
    </xf>
    <xf numFmtId="0" fontId="267" fillId="88" borderId="2" xfId="0" applyFont="1" applyFill="1" applyBorder="1" applyAlignment="1">
      <alignment vertical="center"/>
    </xf>
    <xf numFmtId="0" fontId="14" fillId="88" borderId="78" xfId="0" applyFont="1" applyFill="1" applyBorder="1" applyAlignment="1">
      <alignment vertical="center"/>
    </xf>
    <xf numFmtId="0" fontId="277" fillId="0" borderId="25" xfId="0" applyFont="1" applyBorder="1"/>
    <xf numFmtId="0" fontId="14" fillId="46" borderId="0" xfId="0" applyFont="1" applyFill="1" applyBorder="1"/>
    <xf numFmtId="4" fontId="12" fillId="46" borderId="0" xfId="0" applyNumberFormat="1" applyFont="1" applyFill="1" applyBorder="1" applyAlignment="1">
      <alignment vertical="center"/>
    </xf>
    <xf numFmtId="4" fontId="278" fillId="46" borderId="0" xfId="1511" applyNumberFormat="1" applyFont="1" applyFill="1" applyBorder="1" applyAlignment="1" applyProtection="1">
      <alignment vertical="center"/>
    </xf>
    <xf numFmtId="9" fontId="14" fillId="0" borderId="0" xfId="2022" applyFont="1"/>
    <xf numFmtId="0" fontId="6" fillId="0" borderId="136" xfId="0" applyFont="1" applyFill="1" applyBorder="1"/>
    <xf numFmtId="0" fontId="6" fillId="0" borderId="0" xfId="0" applyFont="1" applyFill="1" applyBorder="1"/>
    <xf numFmtId="0" fontId="14" fillId="0" borderId="0" xfId="0" applyFont="1" applyFill="1"/>
    <xf numFmtId="165" fontId="247" fillId="0" borderId="12" xfId="1102" applyFont="1" applyBorder="1" applyProtection="1">
      <protection hidden="1"/>
    </xf>
    <xf numFmtId="0" fontId="56" fillId="88" borderId="0" xfId="0" applyFont="1" applyFill="1"/>
    <xf numFmtId="9" fontId="56" fillId="88" borderId="0" xfId="2022" applyFont="1" applyFill="1"/>
    <xf numFmtId="165" fontId="5" fillId="0" borderId="57" xfId="1102" applyFont="1" applyBorder="1" applyAlignment="1">
      <alignment horizontal="center"/>
    </xf>
    <xf numFmtId="165" fontId="5" fillId="87" borderId="57" xfId="1102" applyFont="1" applyFill="1" applyBorder="1" applyAlignment="1">
      <alignment horizontal="center"/>
    </xf>
    <xf numFmtId="49" fontId="0" fillId="0" borderId="59" xfId="0" applyNumberFormat="1" applyBorder="1"/>
    <xf numFmtId="49" fontId="268" fillId="88" borderId="57" xfId="0" applyNumberFormat="1" applyFont="1" applyFill="1" applyBorder="1"/>
    <xf numFmtId="49" fontId="5" fillId="0" borderId="57" xfId="2273" applyNumberFormat="1" applyFont="1" applyBorder="1"/>
    <xf numFmtId="49" fontId="5" fillId="88" borderId="57" xfId="2273" applyNumberFormat="1" applyFont="1" applyFill="1" applyBorder="1"/>
    <xf numFmtId="49" fontId="13" fillId="0" borderId="68" xfId="0" quotePrefix="1" applyNumberFormat="1" applyFont="1" applyFill="1" applyBorder="1" applyAlignment="1">
      <alignment horizontal="left" vertical="center"/>
    </xf>
    <xf numFmtId="49" fontId="270" fillId="88" borderId="57" xfId="0" applyNumberFormat="1" applyFont="1" applyFill="1" applyBorder="1"/>
    <xf numFmtId="0" fontId="5" fillId="0" borderId="57" xfId="2273" quotePrefix="1" applyFont="1" applyBorder="1"/>
    <xf numFmtId="49" fontId="6" fillId="0" borderId="0" xfId="0" applyNumberFormat="1" applyFont="1"/>
    <xf numFmtId="4" fontId="0" fillId="0" borderId="0" xfId="0" applyNumberFormat="1" applyFill="1" applyBorder="1" applyAlignment="1">
      <alignment horizontal="center"/>
    </xf>
    <xf numFmtId="3" fontId="13" fillId="46" borderId="136" xfId="0" applyNumberFormat="1" applyFont="1" applyFill="1" applyBorder="1" applyAlignment="1">
      <alignment horizontal="right" vertical="center"/>
    </xf>
    <xf numFmtId="9" fontId="12" fillId="95" borderId="1" xfId="0" applyNumberFormat="1" applyFont="1" applyFill="1" applyBorder="1" applyAlignment="1">
      <alignment horizontal="center" vertical="center"/>
    </xf>
    <xf numFmtId="9" fontId="12" fillId="96" borderId="1" xfId="0" applyNumberFormat="1" applyFont="1" applyFill="1" applyBorder="1" applyAlignment="1">
      <alignment horizontal="center" vertical="center"/>
    </xf>
    <xf numFmtId="9" fontId="12" fillId="97" borderId="1" xfId="0" applyNumberFormat="1" applyFont="1" applyFill="1" applyBorder="1" applyAlignment="1">
      <alignment horizontal="center" vertical="center"/>
    </xf>
    <xf numFmtId="9" fontId="12" fillId="98" borderId="1" xfId="2022" applyFont="1" applyFill="1" applyBorder="1" applyAlignment="1">
      <alignment horizontal="center" vertical="center"/>
    </xf>
    <xf numFmtId="2" fontId="13" fillId="46" borderId="108" xfId="0" applyNumberFormat="1" applyFont="1" applyFill="1" applyBorder="1" applyAlignment="1">
      <alignment horizontal="right" vertical="center"/>
    </xf>
    <xf numFmtId="2" fontId="13" fillId="46" borderId="136" xfId="0" applyNumberFormat="1" applyFont="1" applyFill="1" applyBorder="1" applyAlignment="1">
      <alignment horizontal="right" vertical="center"/>
    </xf>
    <xf numFmtId="2" fontId="13" fillId="0" borderId="136" xfId="0" applyNumberFormat="1" applyFont="1" applyFill="1" applyBorder="1" applyAlignment="1">
      <alignment horizontal="right" vertical="center"/>
    </xf>
    <xf numFmtId="3" fontId="13" fillId="0" borderId="136" xfId="0" applyNumberFormat="1" applyFont="1" applyFill="1" applyBorder="1" applyAlignment="1">
      <alignment horizontal="right" vertical="center"/>
    </xf>
    <xf numFmtId="2" fontId="12" fillId="0" borderId="136" xfId="0" applyNumberFormat="1" applyFont="1" applyFill="1" applyBorder="1" applyAlignment="1">
      <alignment horizontal="right" vertical="center"/>
    </xf>
    <xf numFmtId="3" fontId="12" fillId="0" borderId="136" xfId="0" applyNumberFormat="1" applyFont="1" applyFill="1" applyBorder="1" applyAlignment="1">
      <alignment horizontal="right" vertical="center"/>
    </xf>
    <xf numFmtId="2" fontId="266" fillId="46" borderId="136" xfId="0" applyNumberFormat="1" applyFont="1" applyFill="1" applyBorder="1" applyAlignment="1">
      <alignment horizontal="right" vertical="center"/>
    </xf>
    <xf numFmtId="3" fontId="266" fillId="46" borderId="136" xfId="0" applyNumberFormat="1" applyFont="1" applyFill="1" applyBorder="1" applyAlignment="1">
      <alignment horizontal="right" vertical="center"/>
    </xf>
    <xf numFmtId="2" fontId="13" fillId="89" borderId="136" xfId="0" applyNumberFormat="1" applyFont="1" applyFill="1" applyBorder="1" applyAlignment="1">
      <alignment horizontal="right" vertical="center"/>
    </xf>
    <xf numFmtId="3" fontId="13" fillId="88" borderId="136" xfId="0" applyNumberFormat="1" applyFont="1" applyFill="1" applyBorder="1" applyAlignment="1">
      <alignment horizontal="right" vertical="center"/>
    </xf>
    <xf numFmtId="3" fontId="266" fillId="0" borderId="136" xfId="0" applyNumberFormat="1" applyFont="1" applyFill="1" applyBorder="1" applyAlignment="1">
      <alignment horizontal="right" vertical="center"/>
    </xf>
    <xf numFmtId="2" fontId="13" fillId="46" borderId="150" xfId="0" applyNumberFormat="1" applyFont="1" applyFill="1" applyBorder="1" applyAlignment="1">
      <alignment horizontal="right" vertical="center"/>
    </xf>
    <xf numFmtId="2" fontId="266" fillId="46" borderId="150" xfId="0" applyNumberFormat="1" applyFont="1" applyFill="1" applyBorder="1" applyAlignment="1">
      <alignment horizontal="right" vertical="center"/>
    </xf>
    <xf numFmtId="1" fontId="13" fillId="46" borderId="74" xfId="0" applyNumberFormat="1" applyFont="1" applyFill="1" applyBorder="1" applyAlignment="1">
      <alignment horizontal="center" vertical="center"/>
    </xf>
    <xf numFmtId="165" fontId="13" fillId="46" borderId="108" xfId="1102" applyFont="1" applyFill="1" applyBorder="1" applyAlignment="1">
      <alignment horizontal="right" vertical="center"/>
    </xf>
    <xf numFmtId="165" fontId="13" fillId="46" borderId="152" xfId="1102" applyFont="1" applyFill="1" applyBorder="1" applyAlignment="1">
      <alignment horizontal="right" vertical="center"/>
    </xf>
    <xf numFmtId="2" fontId="13" fillId="53" borderId="109" xfId="1812" applyNumberFormat="1" applyFont="1" applyFill="1" applyBorder="1" applyAlignment="1" applyProtection="1">
      <alignment horizontal="right" vertical="center"/>
      <protection hidden="1"/>
    </xf>
    <xf numFmtId="1" fontId="13" fillId="46" borderId="136" xfId="0" applyNumberFormat="1" applyFont="1" applyFill="1" applyBorder="1" applyAlignment="1">
      <alignment horizontal="right" vertical="center"/>
    </xf>
    <xf numFmtId="1" fontId="13" fillId="46" borderId="136" xfId="0" applyNumberFormat="1" applyFont="1" applyFill="1" applyBorder="1" applyAlignment="1">
      <alignment horizontal="center" vertical="center"/>
    </xf>
    <xf numFmtId="0" fontId="13" fillId="0" borderId="148" xfId="0" applyFont="1" applyBorder="1" applyAlignment="1" applyProtection="1">
      <alignment horizontal="left" vertical="center"/>
      <protection hidden="1"/>
    </xf>
    <xf numFmtId="2" fontId="13" fillId="46" borderId="150" xfId="0" applyNumberFormat="1" applyFont="1" applyFill="1" applyBorder="1" applyAlignment="1" applyProtection="1">
      <alignment horizontal="right" vertical="center"/>
      <protection hidden="1"/>
    </xf>
    <xf numFmtId="174" fontId="12" fillId="54" borderId="74" xfId="0" applyNumberFormat="1" applyFont="1" applyFill="1" applyBorder="1" applyAlignment="1" applyProtection="1">
      <alignment horizontal="left" vertical="center"/>
      <protection hidden="1"/>
    </xf>
    <xf numFmtId="174" fontId="12" fillId="54" borderId="71" xfId="0" applyNumberFormat="1" applyFont="1" applyFill="1" applyBorder="1" applyAlignment="1" applyProtection="1">
      <alignment horizontal="left" vertical="center"/>
      <protection hidden="1"/>
    </xf>
    <xf numFmtId="340" fontId="247" fillId="0" borderId="0" xfId="0" applyNumberFormat="1" applyFont="1" applyAlignment="1">
      <alignment horizontal="center"/>
    </xf>
    <xf numFmtId="0" fontId="254" fillId="0" borderId="79" xfId="0" applyFont="1" applyBorder="1" applyAlignment="1" applyProtection="1">
      <alignment horizontal="center"/>
      <protection hidden="1"/>
    </xf>
    <xf numFmtId="0" fontId="254" fillId="0" borderId="20" xfId="0" applyFont="1" applyBorder="1" applyAlignment="1" applyProtection="1">
      <alignment horizontal="center"/>
      <protection hidden="1"/>
    </xf>
    <xf numFmtId="0" fontId="254" fillId="0" borderId="69" xfId="0" applyFont="1" applyBorder="1" applyAlignment="1" applyProtection="1">
      <alignment horizontal="center"/>
      <protection hidden="1"/>
    </xf>
    <xf numFmtId="49" fontId="248" fillId="0" borderId="14" xfId="0" applyNumberFormat="1" applyFont="1" applyBorder="1" applyAlignment="1" applyProtection="1">
      <alignment horizontal="center"/>
      <protection locked="0" hidden="1"/>
    </xf>
    <xf numFmtId="49" fontId="248" fillId="0" borderId="67" xfId="0" applyNumberFormat="1" applyFont="1" applyBorder="1" applyAlignment="1" applyProtection="1">
      <alignment horizontal="center"/>
      <protection locked="0" hidden="1"/>
    </xf>
    <xf numFmtId="0" fontId="258" fillId="0" borderId="0" xfId="0" applyFont="1" applyAlignment="1" applyProtection="1">
      <alignment horizontal="center"/>
      <protection hidden="1"/>
    </xf>
    <xf numFmtId="0" fontId="258" fillId="0" borderId="23" xfId="0" applyFont="1" applyBorder="1" applyAlignment="1" applyProtection="1">
      <alignment horizontal="center"/>
      <protection hidden="1"/>
    </xf>
    <xf numFmtId="0" fontId="258" fillId="0" borderId="20" xfId="0" applyFont="1" applyBorder="1" applyAlignment="1" applyProtection="1">
      <alignment horizontal="center"/>
      <protection hidden="1"/>
    </xf>
    <xf numFmtId="0" fontId="258" fillId="0" borderId="69" xfId="0" applyFont="1" applyBorder="1" applyAlignment="1" applyProtection="1">
      <alignment horizontal="center"/>
      <protection hidden="1"/>
    </xf>
    <xf numFmtId="0" fontId="247" fillId="0" borderId="14" xfId="0" applyFont="1" applyBorder="1" applyAlignment="1" applyProtection="1">
      <alignment horizontal="left"/>
      <protection hidden="1"/>
    </xf>
    <xf numFmtId="0" fontId="247" fillId="0" borderId="43" xfId="0" applyFont="1" applyBorder="1" applyAlignment="1" applyProtection="1">
      <alignment horizontal="left"/>
      <protection hidden="1"/>
    </xf>
    <xf numFmtId="0" fontId="259" fillId="0" borderId="0" xfId="0" applyFont="1" applyAlignment="1" applyProtection="1">
      <alignment horizontal="center"/>
      <protection hidden="1"/>
    </xf>
    <xf numFmtId="0" fontId="259" fillId="0" borderId="23" xfId="0" applyFont="1" applyBorder="1" applyAlignment="1" applyProtection="1">
      <alignment horizontal="center"/>
      <protection hidden="1"/>
    </xf>
    <xf numFmtId="0" fontId="248" fillId="86" borderId="14" xfId="0" applyFont="1" applyFill="1" applyBorder="1" applyAlignment="1" applyProtection="1">
      <alignment horizontal="center"/>
      <protection hidden="1"/>
    </xf>
    <xf numFmtId="0" fontId="248" fillId="86" borderId="43" xfId="0" applyFont="1" applyFill="1" applyBorder="1" applyAlignment="1" applyProtection="1">
      <alignment horizontal="center"/>
      <protection hidden="1"/>
    </xf>
    <xf numFmtId="0" fontId="248" fillId="86" borderId="67" xfId="0" applyFont="1" applyFill="1" applyBorder="1" applyAlignment="1" applyProtection="1">
      <alignment horizontal="center"/>
      <protection hidden="1"/>
    </xf>
    <xf numFmtId="0" fontId="248" fillId="86" borderId="12" xfId="0" applyFont="1" applyFill="1" applyBorder="1" applyAlignment="1" applyProtection="1">
      <alignment horizontal="center" wrapText="1"/>
      <protection hidden="1"/>
    </xf>
    <xf numFmtId="0" fontId="248" fillId="86" borderId="12" xfId="0" applyFont="1" applyFill="1" applyBorder="1" applyAlignment="1" applyProtection="1">
      <alignment horizontal="center"/>
      <protection hidden="1"/>
    </xf>
    <xf numFmtId="0" fontId="247" fillId="0" borderId="14" xfId="0" applyFont="1" applyBorder="1" applyAlignment="1" applyProtection="1">
      <alignment horizontal="center"/>
      <protection hidden="1"/>
    </xf>
    <xf numFmtId="0" fontId="247" fillId="0" borderId="43" xfId="0" applyFont="1" applyBorder="1" applyAlignment="1" applyProtection="1">
      <alignment horizontal="center"/>
      <protection hidden="1"/>
    </xf>
    <xf numFmtId="0" fontId="248" fillId="0" borderId="20" xfId="0" applyFont="1" applyBorder="1" applyAlignment="1" applyProtection="1">
      <alignment horizontal="center" wrapText="1"/>
      <protection locked="0"/>
    </xf>
    <xf numFmtId="0" fontId="248" fillId="0" borderId="69" xfId="0" applyFont="1" applyBorder="1" applyAlignment="1" applyProtection="1">
      <alignment horizontal="center" wrapText="1"/>
      <protection locked="0"/>
    </xf>
    <xf numFmtId="0" fontId="248" fillId="0" borderId="0" xfId="0" applyFont="1" applyBorder="1" applyAlignment="1" applyProtection="1">
      <alignment horizontal="center" wrapText="1"/>
      <protection locked="0"/>
    </xf>
    <xf numFmtId="0" fontId="248" fillId="0" borderId="23" xfId="0" applyFont="1" applyBorder="1" applyAlignment="1" applyProtection="1">
      <alignment horizontal="center" wrapText="1"/>
      <protection locked="0"/>
    </xf>
    <xf numFmtId="0" fontId="248" fillId="0" borderId="10" xfId="0" applyFont="1" applyBorder="1" applyAlignment="1" applyProtection="1">
      <alignment horizontal="center" wrapText="1"/>
      <protection locked="0"/>
    </xf>
    <xf numFmtId="0" fontId="248" fillId="0" borderId="66" xfId="0" applyFont="1" applyBorder="1" applyAlignment="1" applyProtection="1">
      <alignment horizontal="center" wrapText="1"/>
      <protection locked="0"/>
    </xf>
    <xf numFmtId="0" fontId="258" fillId="0" borderId="0" xfId="0" applyFont="1" applyAlignment="1" applyProtection="1">
      <alignment horizontal="center" vertical="center" wrapText="1"/>
      <protection hidden="1"/>
    </xf>
    <xf numFmtId="0" fontId="258" fillId="0" borderId="23" xfId="0" applyFont="1" applyBorder="1" applyAlignment="1" applyProtection="1">
      <alignment horizontal="center" vertical="center" wrapText="1"/>
      <protection hidden="1"/>
    </xf>
    <xf numFmtId="339" fontId="258" fillId="0" borderId="32" xfId="1207" applyNumberFormat="1" applyFont="1" applyBorder="1" applyAlignment="1" applyProtection="1">
      <alignment horizontal="center" vertical="center"/>
      <protection hidden="1"/>
    </xf>
    <xf numFmtId="339" fontId="258" fillId="0" borderId="36" xfId="1207" applyNumberFormat="1" applyFont="1" applyBorder="1" applyAlignment="1" applyProtection="1">
      <alignment horizontal="center" vertical="center"/>
      <protection hidden="1"/>
    </xf>
    <xf numFmtId="0" fontId="248" fillId="86" borderId="12" xfId="0" applyFont="1" applyFill="1" applyBorder="1" applyAlignment="1" applyProtection="1">
      <alignment horizontal="right"/>
    </xf>
    <xf numFmtId="0" fontId="255" fillId="86" borderId="14" xfId="0" applyFont="1" applyFill="1" applyBorder="1" applyAlignment="1" applyProtection="1">
      <alignment horizontal="center"/>
      <protection hidden="1"/>
    </xf>
    <xf numFmtId="0" fontId="255" fillId="86" borderId="43" xfId="0" applyFont="1" applyFill="1" applyBorder="1" applyAlignment="1" applyProtection="1">
      <alignment horizontal="center"/>
      <protection hidden="1"/>
    </xf>
    <xf numFmtId="0" fontId="255" fillId="86" borderId="67" xfId="0" applyFont="1" applyFill="1" applyBorder="1" applyAlignment="1" applyProtection="1">
      <alignment horizontal="center"/>
      <protection hidden="1"/>
    </xf>
    <xf numFmtId="0" fontId="251" fillId="0" borderId="14" xfId="0" applyFont="1" applyBorder="1" applyAlignment="1" applyProtection="1">
      <alignment horizontal="left"/>
      <protection locked="0"/>
    </xf>
    <xf numFmtId="0" fontId="251" fillId="0" borderId="67" xfId="0" applyFont="1" applyBorder="1" applyAlignment="1" applyProtection="1">
      <alignment horizontal="left"/>
      <protection locked="0"/>
    </xf>
    <xf numFmtId="0" fontId="248" fillId="86" borderId="14" xfId="0" applyFont="1" applyFill="1" applyBorder="1" applyAlignment="1" applyProtection="1">
      <alignment horizontal="right"/>
    </xf>
    <xf numFmtId="0" fontId="248" fillId="86" borderId="67" xfId="0" applyFont="1" applyFill="1" applyBorder="1" applyAlignment="1" applyProtection="1">
      <alignment horizontal="right"/>
    </xf>
    <xf numFmtId="0" fontId="248" fillId="0" borderId="14" xfId="0" applyFont="1" applyBorder="1" applyAlignment="1" applyProtection="1">
      <alignment horizontal="left"/>
      <protection locked="0"/>
    </xf>
    <xf numFmtId="0" fontId="248" fillId="0" borderId="43" xfId="0" applyFont="1" applyBorder="1" applyAlignment="1" applyProtection="1">
      <alignment horizontal="left"/>
      <protection locked="0"/>
    </xf>
    <xf numFmtId="0" fontId="248" fillId="0" borderId="67" xfId="0" applyFont="1" applyBorder="1" applyAlignment="1" applyProtection="1">
      <alignment horizontal="left"/>
      <protection locked="0"/>
    </xf>
    <xf numFmtId="9" fontId="248" fillId="0" borderId="14" xfId="0" applyNumberFormat="1" applyFont="1" applyBorder="1" applyAlignment="1" applyProtection="1">
      <alignment horizontal="center"/>
      <protection locked="0"/>
    </xf>
    <xf numFmtId="9" fontId="248" fillId="0" borderId="43" xfId="0" applyNumberFormat="1" applyFont="1" applyBorder="1" applyAlignment="1" applyProtection="1">
      <alignment horizontal="center"/>
      <protection locked="0"/>
    </xf>
    <xf numFmtId="9" fontId="248" fillId="0" borderId="67" xfId="0" applyNumberFormat="1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177" fontId="248" fillId="0" borderId="14" xfId="0" applyNumberFormat="1" applyFont="1" applyBorder="1" applyAlignment="1">
      <alignment horizontal="left"/>
    </xf>
    <xf numFmtId="177" fontId="248" fillId="0" borderId="67" xfId="0" applyNumberFormat="1" applyFont="1" applyBorder="1" applyAlignment="1">
      <alignment horizontal="left"/>
    </xf>
    <xf numFmtId="0" fontId="248" fillId="0" borderId="12" xfId="0" applyFont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  <protection locked="0"/>
    </xf>
    <xf numFmtId="0" fontId="251" fillId="0" borderId="20" xfId="0" applyFont="1" applyBorder="1" applyAlignment="1" applyProtection="1">
      <alignment horizontal="center" vertical="center" wrapText="1"/>
      <protection hidden="1"/>
    </xf>
    <xf numFmtId="0" fontId="251" fillId="0" borderId="69" xfId="0" applyFont="1" applyBorder="1" applyAlignment="1" applyProtection="1">
      <alignment horizontal="center" vertical="center" wrapText="1"/>
      <protection hidden="1"/>
    </xf>
    <xf numFmtId="0" fontId="251" fillId="0" borderId="10" xfId="0" applyFont="1" applyBorder="1" applyAlignment="1" applyProtection="1">
      <alignment horizontal="center" vertical="center" wrapText="1"/>
      <protection hidden="1"/>
    </xf>
    <xf numFmtId="0" fontId="251" fillId="0" borderId="66" xfId="0" applyFont="1" applyBorder="1" applyAlignment="1" applyProtection="1">
      <alignment horizontal="center" vertical="center" wrapText="1"/>
      <protection hidden="1"/>
    </xf>
    <xf numFmtId="0" fontId="248" fillId="86" borderId="20" xfId="0" applyFont="1" applyFill="1" applyBorder="1" applyAlignment="1" applyProtection="1">
      <alignment horizontal="center" vertical="center" wrapText="1"/>
      <protection hidden="1"/>
    </xf>
    <xf numFmtId="0" fontId="248" fillId="86" borderId="69" xfId="0" applyFont="1" applyFill="1" applyBorder="1" applyAlignment="1" applyProtection="1">
      <alignment horizontal="center" vertical="center" wrapText="1"/>
      <protection hidden="1"/>
    </xf>
    <xf numFmtId="0" fontId="248" fillId="86" borderId="10" xfId="0" applyFont="1" applyFill="1" applyBorder="1" applyAlignment="1" applyProtection="1">
      <alignment horizontal="center" vertical="center" wrapText="1"/>
      <protection hidden="1"/>
    </xf>
    <xf numFmtId="0" fontId="248" fillId="86" borderId="66" xfId="0" applyFont="1" applyFill="1" applyBorder="1" applyAlignment="1" applyProtection="1">
      <alignment horizontal="center" vertical="center" wrapText="1"/>
      <protection hidden="1"/>
    </xf>
    <xf numFmtId="0" fontId="248" fillId="0" borderId="32" xfId="0" applyFont="1" applyBorder="1" applyAlignment="1" applyProtection="1">
      <alignment horizontal="center" vertical="center"/>
      <protection locked="0" hidden="1"/>
    </xf>
    <xf numFmtId="0" fontId="248" fillId="0" borderId="36" xfId="0" applyFont="1" applyBorder="1" applyAlignment="1" applyProtection="1">
      <alignment horizontal="center" vertical="center"/>
      <protection locked="0" hidden="1"/>
    </xf>
    <xf numFmtId="0" fontId="247" fillId="0" borderId="12" xfId="0" applyFont="1" applyBorder="1" applyAlignment="1" applyProtection="1">
      <alignment horizontal="center"/>
      <protection hidden="1"/>
    </xf>
    <xf numFmtId="0" fontId="21" fillId="0" borderId="28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174" fontId="353" fillId="54" borderId="62" xfId="0" applyNumberFormat="1" applyFont="1" applyFill="1" applyBorder="1" applyAlignment="1" applyProtection="1">
      <alignment horizontal="left" vertical="center"/>
      <protection hidden="1"/>
    </xf>
    <xf numFmtId="174" fontId="353" fillId="54" borderId="104" xfId="0" applyNumberFormat="1" applyFont="1" applyFill="1" applyBorder="1" applyAlignment="1" applyProtection="1">
      <alignment horizontal="left" vertical="center"/>
      <protection hidden="1"/>
    </xf>
    <xf numFmtId="174" fontId="353" fillId="54" borderId="63" xfId="0" applyNumberFormat="1" applyFont="1" applyFill="1" applyBorder="1" applyAlignment="1" applyProtection="1">
      <alignment horizontal="left" vertical="center"/>
      <protection hidden="1"/>
    </xf>
    <xf numFmtId="174" fontId="13" fillId="0" borderId="136" xfId="0" quotePrefix="1" applyNumberFormat="1" applyFont="1" applyFill="1" applyBorder="1" applyAlignment="1">
      <alignment horizontal="left" vertical="center"/>
    </xf>
    <xf numFmtId="0" fontId="266" fillId="46" borderId="136" xfId="0" applyFont="1" applyFill="1" applyBorder="1" applyAlignment="1">
      <alignment horizontal="left" vertical="center"/>
    </xf>
    <xf numFmtId="0" fontId="13" fillId="46" borderId="136" xfId="0" applyNumberFormat="1" applyFont="1" applyFill="1" applyBorder="1" applyAlignment="1">
      <alignment horizontal="center" vertical="center"/>
    </xf>
    <xf numFmtId="165" fontId="13" fillId="46" borderId="136" xfId="1102" applyFont="1" applyFill="1" applyBorder="1" applyAlignment="1">
      <alignment horizontal="right" vertical="center"/>
    </xf>
    <xf numFmtId="2" fontId="13" fillId="46" borderId="136" xfId="1102" applyNumberFormat="1" applyFont="1" applyFill="1" applyBorder="1" applyAlignment="1" applyProtection="1">
      <alignment horizontal="right" vertical="center"/>
      <protection hidden="1"/>
    </xf>
    <xf numFmtId="2" fontId="13" fillId="98" borderId="136" xfId="1812" applyNumberFormat="1" applyFont="1" applyFill="1" applyBorder="1" applyAlignment="1" applyProtection="1">
      <alignment horizontal="right" vertical="center"/>
      <protection hidden="1"/>
    </xf>
    <xf numFmtId="2" fontId="13" fillId="97" borderId="136" xfId="1812" applyNumberFormat="1" applyFont="1" applyFill="1" applyBorder="1" applyAlignment="1" applyProtection="1">
      <alignment horizontal="right" vertical="center"/>
      <protection hidden="1"/>
    </xf>
    <xf numFmtId="2" fontId="13" fillId="96" borderId="136" xfId="1812" applyNumberFormat="1" applyFont="1" applyFill="1" applyBorder="1" applyAlignment="1" applyProtection="1">
      <alignment horizontal="right" vertical="center"/>
      <protection hidden="1"/>
    </xf>
    <xf numFmtId="0" fontId="13" fillId="0" borderId="136" xfId="0" applyFont="1" applyFill="1" applyBorder="1" applyAlignment="1">
      <alignment horizontal="left" vertical="center"/>
    </xf>
    <xf numFmtId="0" fontId="13" fillId="0" borderId="136" xfId="0" applyNumberFormat="1" applyFont="1" applyFill="1" applyBorder="1" applyAlignment="1">
      <alignment horizontal="center" vertical="center"/>
    </xf>
    <xf numFmtId="165" fontId="13" fillId="0" borderId="136" xfId="1102" applyFont="1" applyFill="1" applyBorder="1" applyAlignment="1">
      <alignment horizontal="right" vertical="center"/>
    </xf>
    <xf numFmtId="2" fontId="13" fillId="0" borderId="136" xfId="1102" applyNumberFormat="1" applyFont="1" applyFill="1" applyBorder="1" applyAlignment="1" applyProtection="1">
      <alignment horizontal="right" vertical="center"/>
      <protection hidden="1"/>
    </xf>
    <xf numFmtId="0" fontId="279" fillId="46" borderId="136" xfId="0" applyFont="1" applyFill="1" applyBorder="1" applyAlignment="1">
      <alignment horizontal="left" vertical="center"/>
    </xf>
    <xf numFmtId="0" fontId="279" fillId="46" borderId="136" xfId="0" applyFont="1" applyFill="1" applyBorder="1" applyAlignment="1" applyProtection="1">
      <alignment horizontal="center" vertical="center"/>
      <protection hidden="1"/>
    </xf>
    <xf numFmtId="165" fontId="12" fillId="0" borderId="136" xfId="1102" applyFont="1" applyFill="1" applyBorder="1" applyAlignment="1">
      <alignment horizontal="right" vertical="center"/>
    </xf>
    <xf numFmtId="2" fontId="12" fillId="0" borderId="136" xfId="1102" applyNumberFormat="1" applyFont="1" applyFill="1" applyBorder="1" applyAlignment="1" applyProtection="1">
      <alignment horizontal="right" vertical="center"/>
      <protection hidden="1"/>
    </xf>
    <xf numFmtId="2" fontId="12" fillId="98" borderId="136" xfId="1812" applyNumberFormat="1" applyFont="1" applyFill="1" applyBorder="1" applyAlignment="1" applyProtection="1">
      <alignment horizontal="right" vertical="center"/>
      <protection hidden="1"/>
    </xf>
    <xf numFmtId="2" fontId="12" fillId="97" borderId="136" xfId="1812" applyNumberFormat="1" applyFont="1" applyFill="1" applyBorder="1" applyAlignment="1" applyProtection="1">
      <alignment horizontal="right" vertical="center"/>
      <protection hidden="1"/>
    </xf>
    <xf numFmtId="2" fontId="12" fillId="96" borderId="136" xfId="1812" applyNumberFormat="1" applyFont="1" applyFill="1" applyBorder="1" applyAlignment="1" applyProtection="1">
      <alignment horizontal="right" vertical="center"/>
      <protection hidden="1"/>
    </xf>
    <xf numFmtId="0" fontId="266" fillId="46" borderId="136" xfId="0" applyNumberFormat="1" applyFont="1" applyFill="1" applyBorder="1" applyAlignment="1">
      <alignment horizontal="center" vertical="center"/>
    </xf>
    <xf numFmtId="165" fontId="266" fillId="46" borderId="136" xfId="1102" applyFont="1" applyFill="1" applyBorder="1" applyAlignment="1">
      <alignment horizontal="right" vertical="center"/>
    </xf>
    <xf numFmtId="2" fontId="266" fillId="46" borderId="136" xfId="1102" applyNumberFormat="1" applyFont="1" applyFill="1" applyBorder="1" applyAlignment="1" applyProtection="1">
      <alignment horizontal="right" vertical="center"/>
      <protection hidden="1"/>
    </xf>
    <xf numFmtId="2" fontId="266" fillId="98" borderId="136" xfId="1812" applyNumberFormat="1" applyFont="1" applyFill="1" applyBorder="1" applyAlignment="1" applyProtection="1">
      <alignment horizontal="right" vertical="center"/>
      <protection hidden="1"/>
    </xf>
    <xf numFmtId="2" fontId="266" fillId="97" borderId="136" xfId="1812" applyNumberFormat="1" applyFont="1" applyFill="1" applyBorder="1" applyAlignment="1" applyProtection="1">
      <alignment horizontal="right" vertical="center"/>
      <protection hidden="1"/>
    </xf>
    <xf numFmtId="2" fontId="266" fillId="96" borderId="136" xfId="1812" applyNumberFormat="1" applyFont="1" applyFill="1" applyBorder="1" applyAlignment="1" applyProtection="1">
      <alignment horizontal="right" vertical="center"/>
      <protection hidden="1"/>
    </xf>
    <xf numFmtId="0" fontId="13" fillId="46" borderId="136" xfId="0" applyFont="1" applyFill="1" applyBorder="1" applyAlignment="1">
      <alignment horizontal="left" vertical="center"/>
    </xf>
    <xf numFmtId="0" fontId="266" fillId="46" borderId="136" xfId="0" applyFont="1" applyFill="1" applyBorder="1" applyAlignment="1" applyProtection="1">
      <alignment horizontal="left" vertical="center"/>
      <protection hidden="1"/>
    </xf>
    <xf numFmtId="0" fontId="13" fillId="46" borderId="136" xfId="0" applyFont="1" applyFill="1" applyBorder="1" applyAlignment="1" applyProtection="1">
      <alignment horizontal="left" vertical="center"/>
      <protection hidden="1"/>
    </xf>
    <xf numFmtId="49" fontId="13" fillId="46" borderId="136" xfId="0" applyNumberFormat="1" applyFont="1" applyFill="1" applyBorder="1" applyAlignment="1">
      <alignment horizontal="center" vertical="center"/>
    </xf>
    <xf numFmtId="0" fontId="13" fillId="89" borderId="136" xfId="0" applyFont="1" applyFill="1" applyBorder="1" applyAlignment="1" applyProtection="1">
      <alignment horizontal="left" vertical="center"/>
      <protection hidden="1"/>
    </xf>
    <xf numFmtId="0" fontId="13" fillId="88" borderId="136" xfId="0" applyNumberFormat="1" applyFont="1" applyFill="1" applyBorder="1" applyAlignment="1">
      <alignment horizontal="center" vertical="center"/>
    </xf>
    <xf numFmtId="165" fontId="13" fillId="89" borderId="136" xfId="1102" applyFont="1" applyFill="1" applyBorder="1" applyAlignment="1">
      <alignment horizontal="right" vertical="center"/>
    </xf>
    <xf numFmtId="2" fontId="13" fillId="89" borderId="136" xfId="1102" applyNumberFormat="1" applyFont="1" applyFill="1" applyBorder="1" applyAlignment="1" applyProtection="1">
      <alignment horizontal="right" vertical="center"/>
      <protection hidden="1"/>
    </xf>
    <xf numFmtId="0" fontId="266" fillId="0" borderId="136" xfId="0" applyFont="1" applyFill="1" applyBorder="1" applyAlignment="1">
      <alignment horizontal="left" vertical="center"/>
    </xf>
    <xf numFmtId="0" fontId="266" fillId="0" borderId="136" xfId="0" applyNumberFormat="1" applyFont="1" applyFill="1" applyBorder="1" applyAlignment="1">
      <alignment horizontal="center" vertical="center"/>
    </xf>
    <xf numFmtId="174" fontId="353" fillId="54" borderId="136" xfId="0" applyNumberFormat="1" applyFont="1" applyFill="1" applyBorder="1" applyAlignment="1" applyProtection="1">
      <alignment horizontal="left" vertical="center"/>
      <protection hidden="1"/>
    </xf>
    <xf numFmtId="0" fontId="0" fillId="0" borderId="136" xfId="0" applyBorder="1" applyAlignment="1">
      <alignment horizontal="left" vertical="center"/>
    </xf>
    <xf numFmtId="0" fontId="13" fillId="46" borderId="136" xfId="0" applyFont="1" applyFill="1" applyBorder="1" applyAlignment="1">
      <alignment vertical="center"/>
    </xf>
    <xf numFmtId="174" fontId="353" fillId="54" borderId="136" xfId="0" quotePrefix="1" applyNumberFormat="1" applyFont="1" applyFill="1" applyBorder="1" applyAlignment="1" applyProtection="1">
      <alignment horizontal="left" vertical="center"/>
      <protection hidden="1"/>
    </xf>
    <xf numFmtId="2" fontId="13" fillId="99" borderId="136" xfId="0" applyNumberFormat="1" applyFont="1" applyFill="1" applyBorder="1" applyAlignment="1">
      <alignment horizontal="center" vertical="center"/>
    </xf>
    <xf numFmtId="2" fontId="13" fillId="99" borderId="136" xfId="0" applyNumberFormat="1" applyFont="1" applyFill="1" applyBorder="1" applyAlignment="1">
      <alignment horizontal="center"/>
    </xf>
    <xf numFmtId="0" fontId="266" fillId="0" borderId="136" xfId="0" applyFont="1" applyBorder="1" applyAlignment="1" applyProtection="1">
      <alignment horizontal="left" vertical="center"/>
      <protection hidden="1"/>
    </xf>
    <xf numFmtId="0" fontId="266" fillId="46" borderId="136" xfId="0" applyFont="1" applyFill="1" applyBorder="1" applyAlignment="1" applyProtection="1">
      <alignment horizontal="center" vertical="center"/>
      <protection hidden="1"/>
    </xf>
    <xf numFmtId="2" fontId="266" fillId="0" borderId="136" xfId="0" applyNumberFormat="1" applyFont="1" applyFill="1" applyBorder="1" applyAlignment="1">
      <alignment horizontal="right" vertical="center"/>
    </xf>
    <xf numFmtId="2" fontId="13" fillId="99" borderId="136" xfId="0" applyNumberFormat="1" applyFont="1" applyFill="1" applyBorder="1"/>
    <xf numFmtId="0" fontId="271" fillId="0" borderId="136" xfId="0" applyFont="1" applyBorder="1" applyAlignment="1" applyProtection="1">
      <alignment horizontal="left" vertical="center"/>
      <protection hidden="1"/>
    </xf>
    <xf numFmtId="1" fontId="13" fillId="46" borderId="136" xfId="0" applyNumberFormat="1" applyFont="1" applyFill="1" applyBorder="1" applyAlignment="1" applyProtection="1">
      <alignment horizontal="center" vertical="center"/>
      <protection hidden="1"/>
    </xf>
    <xf numFmtId="0" fontId="272" fillId="0" borderId="136" xfId="0" applyFont="1" applyBorder="1" applyAlignment="1" applyProtection="1">
      <alignment horizontal="left" vertical="center"/>
      <protection hidden="1"/>
    </xf>
    <xf numFmtId="0" fontId="266" fillId="89" borderId="136" xfId="0" applyFont="1" applyFill="1" applyBorder="1" applyAlignment="1" applyProtection="1">
      <alignment vertical="center"/>
      <protection hidden="1"/>
    </xf>
    <xf numFmtId="1" fontId="266" fillId="89" borderId="136" xfId="0" applyNumberFormat="1" applyFont="1" applyFill="1" applyBorder="1" applyAlignment="1" applyProtection="1">
      <alignment horizontal="center" vertical="center"/>
      <protection hidden="1"/>
    </xf>
    <xf numFmtId="1" fontId="13" fillId="89" borderId="136" xfId="0" applyNumberFormat="1" applyFont="1" applyFill="1" applyBorder="1" applyAlignment="1" applyProtection="1">
      <alignment horizontal="center" vertical="center"/>
      <protection hidden="1"/>
    </xf>
    <xf numFmtId="0" fontId="271" fillId="88" borderId="136" xfId="0" applyFont="1" applyFill="1" applyBorder="1" applyAlignment="1" applyProtection="1">
      <alignment horizontal="left" vertical="center"/>
      <protection hidden="1"/>
    </xf>
    <xf numFmtId="0" fontId="13" fillId="89" borderId="136" xfId="0" applyFont="1" applyFill="1" applyBorder="1" applyAlignment="1" applyProtection="1">
      <alignment vertical="center"/>
      <protection hidden="1"/>
    </xf>
    <xf numFmtId="0" fontId="13" fillId="46" borderId="136" xfId="0" applyFont="1" applyFill="1" applyBorder="1" applyAlignment="1" applyProtection="1">
      <alignment vertical="center"/>
      <protection hidden="1"/>
    </xf>
    <xf numFmtId="0" fontId="13" fillId="0" borderId="136" xfId="0" applyFont="1" applyBorder="1" applyAlignment="1" applyProtection="1">
      <alignment vertical="center"/>
      <protection hidden="1"/>
    </xf>
    <xf numFmtId="174" fontId="13" fillId="0" borderId="154" xfId="0" quotePrefix="1" applyNumberFormat="1" applyFont="1" applyFill="1" applyBorder="1" applyAlignment="1">
      <alignment horizontal="left" vertical="center"/>
    </xf>
    <xf numFmtId="0" fontId="266" fillId="46" borderId="89" xfId="0" applyFont="1" applyFill="1" applyBorder="1" applyAlignment="1">
      <alignment horizontal="left" vertical="center"/>
    </xf>
    <xf numFmtId="0" fontId="13" fillId="46" borderId="89" xfId="0" applyNumberFormat="1" applyFont="1" applyFill="1" applyBorder="1" applyAlignment="1">
      <alignment horizontal="center" vertical="center"/>
    </xf>
    <xf numFmtId="165" fontId="13" fillId="46" borderId="89" xfId="1102" applyFont="1" applyFill="1" applyBorder="1" applyAlignment="1">
      <alignment horizontal="right" vertical="center"/>
    </xf>
    <xf numFmtId="2" fontId="13" fillId="46" borderId="89" xfId="1102" applyNumberFormat="1" applyFont="1" applyFill="1" applyBorder="1" applyAlignment="1" applyProtection="1">
      <alignment horizontal="right" vertical="center"/>
      <protection hidden="1"/>
    </xf>
    <xf numFmtId="2" fontId="13" fillId="98" borderId="89" xfId="1812" applyNumberFormat="1" applyFont="1" applyFill="1" applyBorder="1" applyAlignment="1" applyProtection="1">
      <alignment horizontal="right" vertical="center"/>
      <protection hidden="1"/>
    </xf>
    <xf numFmtId="2" fontId="13" fillId="97" borderId="89" xfId="1812" applyNumberFormat="1" applyFont="1" applyFill="1" applyBorder="1" applyAlignment="1" applyProtection="1">
      <alignment horizontal="right" vertical="center"/>
      <protection hidden="1"/>
    </xf>
    <xf numFmtId="2" fontId="13" fillId="96" borderId="89" xfId="1812" applyNumberFormat="1" applyFont="1" applyFill="1" applyBorder="1" applyAlignment="1" applyProtection="1">
      <alignment horizontal="right" vertical="center"/>
      <protection hidden="1"/>
    </xf>
    <xf numFmtId="2" fontId="13" fillId="95" borderId="94" xfId="1812" applyNumberFormat="1" applyFont="1" applyFill="1" applyBorder="1" applyAlignment="1" applyProtection="1">
      <alignment horizontal="right" vertical="center"/>
      <protection hidden="1"/>
    </xf>
    <xf numFmtId="174" fontId="13" fillId="0" borderId="148" xfId="0" quotePrefix="1" applyNumberFormat="1" applyFont="1" applyFill="1" applyBorder="1" applyAlignment="1">
      <alignment horizontal="left" vertical="center"/>
    </xf>
    <xf numFmtId="2" fontId="13" fillId="95" borderId="149" xfId="1812" applyNumberFormat="1" applyFont="1" applyFill="1" applyBorder="1" applyAlignment="1" applyProtection="1">
      <alignment horizontal="right" vertical="center"/>
      <protection hidden="1"/>
    </xf>
    <xf numFmtId="174" fontId="12" fillId="0" borderId="148" xfId="0" quotePrefix="1" applyNumberFormat="1" applyFont="1" applyFill="1" applyBorder="1" applyAlignment="1">
      <alignment horizontal="left" vertical="center"/>
    </xf>
    <xf numFmtId="2" fontId="12" fillId="95" borderId="149" xfId="1812" applyNumberFormat="1" applyFont="1" applyFill="1" applyBorder="1" applyAlignment="1" applyProtection="1">
      <alignment horizontal="right" vertical="center"/>
      <protection hidden="1"/>
    </xf>
    <xf numFmtId="2" fontId="266" fillId="95" borderId="149" xfId="1812" applyNumberFormat="1" applyFont="1" applyFill="1" applyBorder="1" applyAlignment="1" applyProtection="1">
      <alignment horizontal="right" vertical="center"/>
      <protection hidden="1"/>
    </xf>
    <xf numFmtId="174" fontId="266" fillId="0" borderId="148" xfId="0" quotePrefix="1" applyNumberFormat="1" applyFont="1" applyBorder="1" applyAlignment="1" applyProtection="1">
      <alignment horizontal="left" vertical="center"/>
      <protection hidden="1"/>
    </xf>
    <xf numFmtId="174" fontId="266" fillId="0" borderId="148" xfId="0" quotePrefix="1" applyNumberFormat="1" applyFont="1" applyFill="1" applyBorder="1" applyAlignment="1">
      <alignment horizontal="left" vertical="center"/>
    </xf>
    <xf numFmtId="174" fontId="13" fillId="88" borderId="148" xfId="0" quotePrefix="1" applyNumberFormat="1" applyFont="1" applyFill="1" applyBorder="1" applyAlignment="1" applyProtection="1">
      <alignment horizontal="left" vertical="center"/>
      <protection hidden="1"/>
    </xf>
    <xf numFmtId="174" fontId="266" fillId="0" borderId="148" xfId="0" quotePrefix="1" applyNumberFormat="1" applyFont="1" applyFill="1" applyBorder="1" applyAlignment="1" applyProtection="1">
      <alignment horizontal="left" vertical="center"/>
      <protection hidden="1"/>
    </xf>
    <xf numFmtId="174" fontId="353" fillId="54" borderId="148" xfId="0" applyNumberFormat="1" applyFont="1" applyFill="1" applyBorder="1" applyAlignment="1" applyProtection="1">
      <alignment horizontal="left" vertical="center"/>
      <protection hidden="1"/>
    </xf>
    <xf numFmtId="0" fontId="0" fillId="0" borderId="149" xfId="0" applyBorder="1" applyAlignment="1">
      <alignment horizontal="left" vertical="center"/>
    </xf>
    <xf numFmtId="0" fontId="13" fillId="0" borderId="148" xfId="0" applyNumberFormat="1" applyFont="1" applyFill="1" applyBorder="1" applyAlignment="1">
      <alignment horizontal="left" vertical="center"/>
    </xf>
    <xf numFmtId="174" fontId="353" fillId="54" borderId="148" xfId="0" quotePrefix="1" applyNumberFormat="1" applyFont="1" applyFill="1" applyBorder="1" applyAlignment="1" applyProtection="1">
      <alignment horizontal="left" vertical="center"/>
      <protection hidden="1"/>
    </xf>
    <xf numFmtId="174" fontId="13" fillId="0" borderId="148" xfId="0" applyNumberFormat="1" applyFont="1" applyFill="1" applyBorder="1" applyAlignment="1">
      <alignment horizontal="left" vertical="center"/>
    </xf>
    <xf numFmtId="174" fontId="266" fillId="0" borderId="148" xfId="0" applyNumberFormat="1" applyFont="1" applyBorder="1" applyAlignment="1" applyProtection="1">
      <alignment horizontal="left" vertical="center"/>
      <protection hidden="1"/>
    </xf>
    <xf numFmtId="0" fontId="266" fillId="0" borderId="148" xfId="0" applyFont="1" applyBorder="1" applyAlignment="1" applyProtection="1">
      <alignment horizontal="left" vertical="center"/>
      <protection hidden="1"/>
    </xf>
    <xf numFmtId="0" fontId="266" fillId="88" borderId="148" xfId="0" applyFont="1" applyFill="1" applyBorder="1" applyAlignment="1" applyProtection="1">
      <alignment horizontal="left" vertical="center"/>
      <protection hidden="1"/>
    </xf>
    <xf numFmtId="0" fontId="13" fillId="88" borderId="148" xfId="0" applyFont="1" applyFill="1" applyBorder="1" applyAlignment="1" applyProtection="1">
      <alignment horizontal="left" vertical="center"/>
      <protection hidden="1"/>
    </xf>
    <xf numFmtId="0" fontId="13" fillId="0" borderId="153" xfId="0" applyFont="1" applyBorder="1" applyAlignment="1" applyProtection="1">
      <alignment horizontal="left" vertical="center"/>
      <protection hidden="1"/>
    </xf>
    <xf numFmtId="0" fontId="273" fillId="46" borderId="150" xfId="0" applyFont="1" applyFill="1" applyBorder="1" applyAlignment="1" applyProtection="1">
      <alignment vertical="center"/>
      <protection hidden="1"/>
    </xf>
    <xf numFmtId="1" fontId="13" fillId="46" borderId="150" xfId="0" applyNumberFormat="1" applyFont="1" applyFill="1" applyBorder="1" applyAlignment="1" applyProtection="1">
      <alignment horizontal="center" vertical="center"/>
      <protection hidden="1"/>
    </xf>
    <xf numFmtId="165" fontId="13" fillId="46" borderId="150" xfId="1102" applyFont="1" applyFill="1" applyBorder="1" applyAlignment="1">
      <alignment horizontal="right" vertical="center"/>
    </xf>
    <xf numFmtId="2" fontId="13" fillId="99" borderId="150" xfId="0" applyNumberFormat="1" applyFont="1" applyFill="1" applyBorder="1" applyAlignment="1">
      <alignment horizontal="center"/>
    </xf>
    <xf numFmtId="2" fontId="13" fillId="98" borderId="150" xfId="1812" applyNumberFormat="1" applyFont="1" applyFill="1" applyBorder="1" applyAlignment="1" applyProtection="1">
      <alignment horizontal="right" vertical="center"/>
      <protection hidden="1"/>
    </xf>
    <xf numFmtId="2" fontId="13" fillId="97" borderId="150" xfId="1812" applyNumberFormat="1" applyFont="1" applyFill="1" applyBorder="1" applyAlignment="1" applyProtection="1">
      <alignment horizontal="right" vertical="center"/>
      <protection hidden="1"/>
    </xf>
    <xf numFmtId="2" fontId="13" fillId="96" borderId="150" xfId="1812" applyNumberFormat="1" applyFont="1" applyFill="1" applyBorder="1" applyAlignment="1" applyProtection="1">
      <alignment horizontal="right" vertical="center"/>
      <protection hidden="1"/>
    </xf>
    <xf numFmtId="2" fontId="13" fillId="95" borderId="151" xfId="1812" applyNumberFormat="1" applyFont="1" applyFill="1" applyBorder="1" applyAlignment="1" applyProtection="1">
      <alignment horizontal="right" vertical="center"/>
      <protection hidden="1"/>
    </xf>
    <xf numFmtId="0" fontId="13" fillId="0" borderId="153" xfId="0" applyNumberFormat="1" applyFont="1" applyFill="1" applyBorder="1" applyAlignment="1">
      <alignment horizontal="left" vertical="center"/>
    </xf>
    <xf numFmtId="0" fontId="13" fillId="46" borderId="150" xfId="0" applyFont="1" applyFill="1" applyBorder="1" applyAlignment="1">
      <alignment vertical="center"/>
    </xf>
    <xf numFmtId="1" fontId="13" fillId="46" borderId="150" xfId="0" applyNumberFormat="1" applyFont="1" applyFill="1" applyBorder="1" applyAlignment="1">
      <alignment horizontal="center" vertical="center"/>
    </xf>
    <xf numFmtId="2" fontId="13" fillId="46" borderId="150" xfId="1102" applyNumberFormat="1" applyFont="1" applyFill="1" applyBorder="1" applyAlignment="1" applyProtection="1">
      <alignment horizontal="right" vertical="center"/>
      <protection hidden="1"/>
    </xf>
    <xf numFmtId="174" fontId="353" fillId="54" borderId="154" xfId="0" applyNumberFormat="1" applyFont="1" applyFill="1" applyBorder="1" applyAlignment="1" applyProtection="1">
      <alignment horizontal="left" vertical="center"/>
      <protection hidden="1"/>
    </xf>
    <xf numFmtId="174" fontId="353" fillId="54" borderId="89" xfId="0" applyNumberFormat="1" applyFont="1" applyFill="1" applyBorder="1" applyAlignment="1" applyProtection="1">
      <alignment horizontal="left" vertical="center"/>
      <protection hidden="1"/>
    </xf>
    <xf numFmtId="0" fontId="0" fillId="0" borderId="89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</cellXfs>
  <cellStyles count="4460">
    <cellStyle name="-" xfId="1" xr:uid="{00000000-0005-0000-0000-000000000000}"/>
    <cellStyle name=" 1" xfId="2276" xr:uid="{030EBDE9-DA09-4532-A723-188FDABAC640}"/>
    <cellStyle name="$" xfId="2" xr:uid="{00000000-0005-0000-0000-000001000000}"/>
    <cellStyle name="$_2007_5YrFcst_AM v40" xfId="3" xr:uid="{00000000-0005-0000-0000-000002000000}"/>
    <cellStyle name="$_2007_5YrFcst_AM v40_DSR Monthly 2012" xfId="2277" xr:uid="{AEFCE540-3CA0-4D4E-AF82-D5D811B7E9D6}"/>
    <cellStyle name="$_2007_5YrFcst_v35" xfId="4" xr:uid="{00000000-0005-0000-0000-000003000000}"/>
    <cellStyle name="$_2007_5YrFcst_v35_BudgetForecast2008(OnePage)-Current" xfId="5" xr:uid="{00000000-0005-0000-0000-000004000000}"/>
    <cellStyle name="$_2007_5YrFcst_v35_BudgetForecast2008(OnePage)-Current 2" xfId="6" xr:uid="{00000000-0005-0000-0000-000005000000}"/>
    <cellStyle name="$_2007_5YrFcst_v35_BudgetForecast2008(OnePage)-Current_PROMOTIONS" xfId="2279" xr:uid="{599400FD-C76D-4522-ACD3-65CC321B65B2}"/>
    <cellStyle name="$_2007_5YrFcst_v35_New SSales Budget" xfId="2280" xr:uid="{259C7D6B-A422-464C-9669-F2379405F6FD}"/>
    <cellStyle name="$_2007_5YrFcst_v35_New SSales Budget_PROMOTIONS" xfId="2281" xr:uid="{F08F3DC4-C54B-4239-B16A-8B40F34022D2}"/>
    <cellStyle name="$_2007_5YrFcst_v35_PROMOTIONS" xfId="2282" xr:uid="{230DB9AE-F5E8-47D7-956C-4F60A44F5373}"/>
    <cellStyle name="$_Backup Financials" xfId="7" xr:uid="{00000000-0005-0000-0000-000006000000}"/>
    <cellStyle name="$_Backup Financials 2" xfId="8" xr:uid="{00000000-0005-0000-0000-000007000000}"/>
    <cellStyle name="$_Backup Financials_New SSales Budget" xfId="2284" xr:uid="{23F3E7DC-5B16-4497-842B-376EAA76B6C1}"/>
    <cellStyle name="$_Backup Financials_New SSales Budget_PROMOTIONS" xfId="2285" xr:uid="{D2628AF9-5FB0-496B-895D-965B3FA785F3}"/>
    <cellStyle name="$_Backup Financials_PROMOTIONS" xfId="2286" xr:uid="{012713E8-CC53-40FE-889F-06BDE1135CC3}"/>
    <cellStyle name="$_DSR Monthly 2012" xfId="2287" xr:uid="{07B63360-45B3-4EAE-BE9F-6C6E471A2A9C}"/>
    <cellStyle name="$000s1Place" xfId="9" xr:uid="{00000000-0005-0000-0000-000008000000}"/>
    <cellStyle name="$000s1Place 2" xfId="10" xr:uid="{00000000-0005-0000-0000-000009000000}"/>
    <cellStyle name="$MMs1Place" xfId="11" xr:uid="{00000000-0005-0000-0000-00000A000000}"/>
    <cellStyle name="$MMs1Place 2" xfId="12" xr:uid="{00000000-0005-0000-0000-00000B000000}"/>
    <cellStyle name="$MMs2Places" xfId="13" xr:uid="{00000000-0005-0000-0000-00000C000000}"/>
    <cellStyle name="$MMs2Places 2" xfId="14" xr:uid="{00000000-0005-0000-0000-00000D000000}"/>
    <cellStyle name="%" xfId="15" xr:uid="{00000000-0005-0000-0000-00000E000000}"/>
    <cellStyle name="% [2]" xfId="16" xr:uid="{00000000-0005-0000-0000-00000F000000}"/>
    <cellStyle name="% [2] 2" xfId="17" xr:uid="{00000000-0005-0000-0000-000010000000}"/>
    <cellStyle name="% 2" xfId="2290" xr:uid="{691A7C35-F074-4BF2-A5F6-4FFDFC28ED10}"/>
    <cellStyle name="% 3" xfId="2291" xr:uid="{1EDAC3F5-5BB0-4DED-A998-D6A593EACA02}"/>
    <cellStyle name="% 4" xfId="2292" xr:uid="{E046E15F-B8A7-46A6-BA6D-C6FCE18428D1}"/>
    <cellStyle name="% 5" xfId="2293" xr:uid="{3DEF164E-5F88-47E7-9399-576E0144668A}"/>
    <cellStyle name="% 6" xfId="2294" xr:uid="{428BF6AA-1EE9-45E8-B814-188E64F817FE}"/>
    <cellStyle name="% 7" xfId="2295" xr:uid="{8EB84762-25F2-4986-A641-B8B08144DB49}"/>
    <cellStyle name="% 8" xfId="2296" xr:uid="{D6869C2C-0F68-47AB-AC88-20801381B8C6}"/>
    <cellStyle name="% Input" xfId="18" xr:uid="{00000000-0005-0000-0000-000011000000}"/>
    <cellStyle name="% Input 2" xfId="2297" xr:uid="{D2C2DCF2-17F6-4869-8755-818CC8141C4B}"/>
    <cellStyle name="% Input 2 2" xfId="3652" xr:uid="{766DEA55-2977-454C-A859-D178FCFE7E09}"/>
    <cellStyle name="% Input 3" xfId="2298" xr:uid="{DA469355-244F-4577-9A19-369CF47B06F5}"/>
    <cellStyle name="% Input 3 2" xfId="3651" xr:uid="{C396617F-EC67-4B78-A7B6-C3633F493B0C}"/>
    <cellStyle name="% Input 4" xfId="3653" xr:uid="{5FE7E971-29B4-45DF-8CBD-E3D04B24BDE7}"/>
    <cellStyle name="% Presentation" xfId="19" xr:uid="{00000000-0005-0000-0000-000012000000}"/>
    <cellStyle name="(z*¯_x000f_°(”,¯?À(¢,¯?Ð(°,¯?à(Â,¯?ð(Ô,¯?" xfId="20" xr:uid="{00000000-0005-0000-0000-000013000000}"/>
    <cellStyle name="(z*¯_x000f_°(”,¯?À(¢,¯?Ð(°,¯?à(Â,¯?ð(Ô,¯? 2" xfId="2299" xr:uid="{E67776AC-8D66-4D84-9BF6-A9942E610BA8}"/>
    <cellStyle name="******************************************" xfId="21" xr:uid="{00000000-0005-0000-0000-000014000000}"/>
    <cellStyle name="*TD" xfId="22" xr:uid="{00000000-0005-0000-0000-000015000000}"/>
    <cellStyle name=";;;" xfId="23" xr:uid="{00000000-0005-0000-0000-000016000000}"/>
    <cellStyle name="?? [0]_RESULTS" xfId="24" xr:uid="{00000000-0005-0000-0000-000017000000}"/>
    <cellStyle name="???[0]_RESULTS" xfId="25" xr:uid="{00000000-0005-0000-0000-000018000000}"/>
    <cellStyle name="???_RESULTS" xfId="26" xr:uid="{00000000-0005-0000-0000-000019000000}"/>
    <cellStyle name="??_RESULTS" xfId="27" xr:uid="{00000000-0005-0000-0000-00001A000000}"/>
    <cellStyle name="?†????ם [0.00]_Region Orders (2)???" xfId="28" xr:uid="{00000000-0005-0000-0000-00001B000000}"/>
    <cellStyle name="?¡????¿¿_Region Orders (2)_KOR (2" xfId="29" xr:uid="{00000000-0005-0000-0000-00001C000000}"/>
    <cellStyle name="?W_Pacific Region P&amp;L " xfId="30" xr:uid="{00000000-0005-0000-0000-00001D000000}"/>
    <cellStyle name="\" xfId="31" xr:uid="{00000000-0005-0000-0000-00001E000000}"/>
    <cellStyle name="_$accounting" xfId="32" xr:uid="{00000000-0005-0000-0000-00001F000000}"/>
    <cellStyle name="_$accounting 2" xfId="33" xr:uid="{00000000-0005-0000-0000-000020000000}"/>
    <cellStyle name="_$accounting_2007_5YrFcst_AM v40" xfId="34" xr:uid="{00000000-0005-0000-0000-000021000000}"/>
    <cellStyle name="_$accounting_2007_5YrFcst_v35" xfId="35" xr:uid="{00000000-0005-0000-0000-000022000000}"/>
    <cellStyle name="_$accounting_Backup Financials" xfId="36" xr:uid="{00000000-0005-0000-0000-000023000000}"/>
    <cellStyle name="_$accounting_Backup Financials 2" xfId="37" xr:uid="{00000000-0005-0000-0000-000024000000}"/>
    <cellStyle name="_%(SignOnly)" xfId="38" xr:uid="{00000000-0005-0000-0000-000025000000}"/>
    <cellStyle name="_%(SignOnly) 2" xfId="39" xr:uid="{00000000-0005-0000-0000-000026000000}"/>
    <cellStyle name="_%(SignOnly)_2007_5YrFcst_AM v40" xfId="40" xr:uid="{00000000-0005-0000-0000-000027000000}"/>
    <cellStyle name="_%(SignOnly)_2007_5YrFcst_AM v40 2" xfId="41" xr:uid="{00000000-0005-0000-0000-000028000000}"/>
    <cellStyle name="_%(SignOnly)_Backup Financials" xfId="42" xr:uid="{00000000-0005-0000-0000-000029000000}"/>
    <cellStyle name="_%(SignOnly)_Backup Financials 2" xfId="43" xr:uid="{00000000-0005-0000-0000-00002A000000}"/>
    <cellStyle name="_%(SignOnly)_Penthouse Fixed Income Valuation v1" xfId="44" xr:uid="{00000000-0005-0000-0000-00002B000000}"/>
    <cellStyle name="_%(SignOnly)_Penthouse Fixed Income Valuation v1 2" xfId="45" xr:uid="{00000000-0005-0000-0000-00002C000000}"/>
    <cellStyle name="_%(SignOnly)_Penthouse Fixed Income Valuation v4" xfId="46" xr:uid="{00000000-0005-0000-0000-00002D000000}"/>
    <cellStyle name="_%(SignOnly)_Penthouse Fixed Income Valuation v4 2" xfId="47" xr:uid="{00000000-0005-0000-0000-00002E000000}"/>
    <cellStyle name="_%(SignOnly)_PW Access Revenue" xfId="48" xr:uid="{00000000-0005-0000-0000-00002F000000}"/>
    <cellStyle name="_%(SignOnly)_PW Access Revenue 2" xfId="49" xr:uid="{00000000-0005-0000-0000-000030000000}"/>
    <cellStyle name="_%(SignSpaceOnly)" xfId="50" xr:uid="{00000000-0005-0000-0000-000031000000}"/>
    <cellStyle name="_%(SignSpaceOnly) 2" xfId="51" xr:uid="{00000000-0005-0000-0000-000032000000}"/>
    <cellStyle name="_%(SignSpaceOnly)_2007_5YrFcst_AM v40" xfId="52" xr:uid="{00000000-0005-0000-0000-000033000000}"/>
    <cellStyle name="_%(SignSpaceOnly)_2007_5YrFcst_AM v40 2" xfId="53" xr:uid="{00000000-0005-0000-0000-000034000000}"/>
    <cellStyle name="_%(SignSpaceOnly)_Backup Financials" xfId="54" xr:uid="{00000000-0005-0000-0000-000035000000}"/>
    <cellStyle name="_%(SignSpaceOnly)_Backup Financials 2" xfId="55" xr:uid="{00000000-0005-0000-0000-000036000000}"/>
    <cellStyle name="_%(SignSpaceOnly)_PW Access Revenue" xfId="56" xr:uid="{00000000-0005-0000-0000-000037000000}"/>
    <cellStyle name="_%(SignSpaceOnly)_PW Access Revenue 2" xfId="57" xr:uid="{00000000-0005-0000-0000-000038000000}"/>
    <cellStyle name="_2006 Closing Balance Sheet" xfId="58" xr:uid="{00000000-0005-0000-0000-000039000000}"/>
    <cellStyle name="_2006 Closing Balance Sheet_2007_5YrFcst_AM v40" xfId="59" xr:uid="{00000000-0005-0000-0000-00003A000000}"/>
    <cellStyle name="_2006 Closing Balance Sheet_Backup Financials" xfId="60" xr:uid="{00000000-0005-0000-0000-00003B000000}"/>
    <cellStyle name="-_2007_5YrFcst_AM v40" xfId="61" xr:uid="{00000000-0005-0000-0000-00003C000000}"/>
    <cellStyle name="-_2007_5YrFcst_AM v40 2" xfId="62" xr:uid="{00000000-0005-0000-0000-00003D000000}"/>
    <cellStyle name="-_2007_5YrFcst_AM v40_DSR Monthly 2012" xfId="2301" xr:uid="{A27131A6-5320-49FB-9D7B-357F3D3E7867}"/>
    <cellStyle name="-_2007_5YrFcst_Mar 08 v47_vBB" xfId="63" xr:uid="{00000000-0005-0000-0000-00003E000000}"/>
    <cellStyle name="-_2007_5YrFcst_Mar 08 v47_vBB 2" xfId="64" xr:uid="{00000000-0005-0000-0000-00003F000000}"/>
    <cellStyle name="-_2007_5YrFcst_Mar 08 v47_vBB_DSR Monthly 2012" xfId="2302" xr:uid="{C4737B23-75B6-492C-A488-92A618E28F2E}"/>
    <cellStyle name="_ABRY Financing Model v14" xfId="65" xr:uid="{00000000-0005-0000-0000-000040000000}"/>
    <cellStyle name="_ABRY Financing Model v14 2" xfId="66" xr:uid="{00000000-0005-0000-0000-000041000000}"/>
    <cellStyle name="_ABRY Financing Model v14_Armenia_EApricing_020912" xfId="2303" xr:uid="{CA12022C-41AF-4F79-8459-C4C911347F56}"/>
    <cellStyle name="_ABRY Financing Model v14_GG_Prices" xfId="2304" xr:uid="{126B4CA1-C02C-4008-B54F-2ACD97715669}"/>
    <cellStyle name="_ABRY Financing Model v14_KNOL PADD - Final revised 6.14.05" xfId="67" xr:uid="{00000000-0005-0000-0000-000042000000}"/>
    <cellStyle name="_ABRY Financing Model v14_KNOL PADD - Final revised 6.14.05 2" xfId="68" xr:uid="{00000000-0005-0000-0000-000043000000}"/>
    <cellStyle name="_ABRY Financing Model v14_KNOL PADD - Final revised 6.14.05_1" xfId="69" xr:uid="{00000000-0005-0000-0000-000044000000}"/>
    <cellStyle name="_ABRY Financing Model v14_KNOL PADD - Final revised 6.14.05_1 2" xfId="70" xr:uid="{00000000-0005-0000-0000-000045000000}"/>
    <cellStyle name="_ABRY Financing Model v14_KNOL PADD - Final revised 6.14.05_1_Armenia_EApricing_020912" xfId="2305" xr:uid="{3CB87752-8B4F-4042-922A-F0B059EF9A9C}"/>
    <cellStyle name="_ABRY Financing Model v14_KNOL PADD - Final revised 6.14.05_1_GG_Prices" xfId="2306" xr:uid="{9B946058-7E39-4575-BD6A-5A30772ADDAF}"/>
    <cellStyle name="_ABRY Financing Model v14_KNOL PADD - Final revised 6.14.05_1_Kyrgyzstan PAR RSM v.5" xfId="2307" xr:uid="{09A757EC-5F85-445F-B76B-4305AE1F46EF}"/>
    <cellStyle name="_ABRY Financing Model v14_KNOL PADD - Final revised 6.14.05_1_PROMOTIONS" xfId="2308" xr:uid="{E1E51A2B-815F-46B0-B860-61028BE8101D}"/>
    <cellStyle name="_ABRY Financing Model v14_KNOL PADD - Final revised 6.14.05_1_Sheet1" xfId="2309" xr:uid="{17392E0E-337B-4D4C-B3B2-769F2B78554D}"/>
    <cellStyle name="_ABRY Financing Model v14_KNOL PADD - Final revised 6.14.05_2007_5YrFcst_Mar 08 v47_vBB" xfId="71" xr:uid="{00000000-0005-0000-0000-000046000000}"/>
    <cellStyle name="_ABRY Financing Model v14_KNOL PADD - Final revised 6.14.05_2007_5YrFcst_Mar 08 v47_vBB 2" xfId="72" xr:uid="{00000000-0005-0000-0000-000047000000}"/>
    <cellStyle name="_ABRY Financing Model v14_KNOL PADD - Final revised 6.14.05_2007_5YrFcst_Mar 08 v47_vBB_PROMOTIONS" xfId="2310" xr:uid="{E87B1364-2CD5-4718-91C2-EDCB28FEFA4A}"/>
    <cellStyle name="_ABRY Financing Model v14_KNOL PADD - Final revised 6.14.05_Armenia_EApricing_020912" xfId="2311" xr:uid="{8B2A8F80-3109-45B8-93A9-8B267476BC58}"/>
    <cellStyle name="_ABRY Financing Model v14_KNOL PADD - Final revised 6.14.05_BudgetForecast2008(OnePage)-Current" xfId="73" xr:uid="{00000000-0005-0000-0000-000048000000}"/>
    <cellStyle name="_ABRY Financing Model v14_KNOL PADD - Final revised 6.14.05_BudgetForecast2008(OnePage)-Current 2" xfId="74" xr:uid="{00000000-0005-0000-0000-000049000000}"/>
    <cellStyle name="_ABRY Financing Model v14_KNOL PADD - Final revised 6.14.05_BudgetForecast2008(OnePage)-Current_PROMOTIONS" xfId="2312" xr:uid="{0A1CED75-6E16-4B45-A8E0-5C7FC4C94769}"/>
    <cellStyle name="_ABRY Financing Model v14_KNOL PADD - Final revised 6.14.05_GG_Prices" xfId="2313" xr:uid="{1E915F92-42BB-480D-BD85-71CABDDA788C}"/>
    <cellStyle name="_ABRY Financing Model v14_KNOL PADD - Final revised 6.14.05_Kyrgyzstan PAR RSM v.5" xfId="2314" xr:uid="{78D62BAD-C948-4859-98DB-37221883907C}"/>
    <cellStyle name="_ABRY Financing Model v14_KNOL PADD - Final revised 6.14.05_PROMOTIONS" xfId="2315" xr:uid="{6A09F703-26C2-426E-B7D7-C7A0A6A0470C}"/>
    <cellStyle name="_ABRY Financing Model v14_KNOL PADD - Final revised 6.14.05_Sheet1" xfId="2316" xr:uid="{D0AC0AAD-6A84-44D0-A8ED-D304B40115F1}"/>
    <cellStyle name="_ABRY Financing Model v14_Kyrgyzstan PAR RSM v.5" xfId="2317" xr:uid="{5A5CB514-3D63-4973-88F0-E6CC7C73233D}"/>
    <cellStyle name="_ABRY Financing Model v14_PROMOTIONS" xfId="2318" xr:uid="{27975469-2328-4C04-B2C8-31C362F2F6F0}"/>
    <cellStyle name="_ABRY Financing Model v14_Sheet1" xfId="2319" xr:uid="{A3A8ED79-95C5-4D6F-AD7B-08FF88438F89}"/>
    <cellStyle name="_accounting" xfId="75" xr:uid="{00000000-0005-0000-0000-00004A000000}"/>
    <cellStyle name="_accounting 2" xfId="76" xr:uid="{00000000-0005-0000-0000-00004B000000}"/>
    <cellStyle name="_accounting_2007_5YrFcst_AM v40" xfId="77" xr:uid="{00000000-0005-0000-0000-00004C000000}"/>
    <cellStyle name="_accounting_Backup Financials" xfId="78" xr:uid="{00000000-0005-0000-0000-00004D000000}"/>
    <cellStyle name="_accounting_Backup Financials 2" xfId="79" xr:uid="{00000000-0005-0000-0000-00004E000000}"/>
    <cellStyle name="_APT 141 101603 ver 51" xfId="80" xr:uid="{00000000-0005-0000-0000-00004F000000}"/>
    <cellStyle name="_APT 141 101603 ver 51 2" xfId="81" xr:uid="{00000000-0005-0000-0000-000050000000}"/>
    <cellStyle name="_Aumento de preços_27.jul.11" xfId="2320" xr:uid="{AB20CC21-4623-4423-891A-6D7E62544FB1}"/>
    <cellStyle name="-_Backup Financials" xfId="82" xr:uid="{00000000-0005-0000-0000-000051000000}"/>
    <cellStyle name="_Belarus - Set-up Budget - Pre - opening OPEX (17-02-2011)_v1" xfId="2321" xr:uid="{C998EF49-0785-4D04-8FA6-303CCA3BF2F1}"/>
    <cellStyle name="_Belarus OPEX Budget 2011 (17-02-2011)" xfId="2322" xr:uid="{53F50493-1E58-4787-961A-D459FB8F638F}"/>
    <cellStyle name="_Belarus OPEX Budget 2011 (17-02-2011)_KYRG NIP Pricing proposal v2" xfId="2323" xr:uid="{AD204FE5-528C-4CBE-9644-42046E2EE63A}"/>
    <cellStyle name="_Belarus OPEX Budget 2011 (17-02-2011)_Kyrgsystan Importer PL" xfId="2324" xr:uid="{95A52F52-9DA6-47C6-AF9A-795142E55DB0}"/>
    <cellStyle name="_Belarus OPEX Budget 2011 (17-02-2011)_Kyrgyzstan PAR RSM v.5" xfId="2325" xr:uid="{5EE1CF44-3CF9-43DF-9EB5-B2D663B2FCB6}"/>
    <cellStyle name="_Belarus OPEX Budget 2011 (17-02-2011)_Xl0000044" xfId="2326" xr:uid="{AF11987E-0073-42DE-93B1-1800FC15EE5B}"/>
    <cellStyle name="_BR_Price_Increase_m (3)" xfId="2327" xr:uid="{814F85C9-316A-41B1-B504-0575C19551D2}"/>
    <cellStyle name="_Comma" xfId="83" xr:uid="{00000000-0005-0000-0000-000052000000}"/>
    <cellStyle name="_Comma 2" xfId="84" xr:uid="{00000000-0005-0000-0000-000053000000}"/>
    <cellStyle name="_Comma_Church's Model" xfId="85" xr:uid="{00000000-0005-0000-0000-000054000000}"/>
    <cellStyle name="_Comma_Church's Model 2" xfId="86" xr:uid="{00000000-0005-0000-0000-000055000000}"/>
    <cellStyle name="_Comma_Combined Synergy Presentation" xfId="87" xr:uid="{00000000-0005-0000-0000-000056000000}"/>
    <cellStyle name="_Comma_Combined Synergy Presentation 2" xfId="88" xr:uid="{00000000-0005-0000-0000-000057000000}"/>
    <cellStyle name="_Comma_H-G Holdings race car v5 (change dep)" xfId="89" xr:uid="{00000000-0005-0000-0000-000058000000}"/>
    <cellStyle name="_Comma_H-G Holdings race car v5 (change dep) 2" xfId="90" xr:uid="{00000000-0005-0000-0000-000059000000}"/>
    <cellStyle name="_Comma_H-G Holdings race car v5 (change dep)_2007_5YrFcst_AM v40" xfId="91" xr:uid="{00000000-0005-0000-0000-00005A000000}"/>
    <cellStyle name="_Comma_H-G Holdings race car v5 (change dep)_2007_5YrFcst_AM v40 2" xfId="92" xr:uid="{00000000-0005-0000-0000-00005B000000}"/>
    <cellStyle name="_Comma_H-G Holdings race car v5 (change dep)_Backup Financials" xfId="93" xr:uid="{00000000-0005-0000-0000-00005C000000}"/>
    <cellStyle name="_Comma_H-G Holdings race car v5 (change dep)_Backup Financials 2" xfId="94" xr:uid="{00000000-0005-0000-0000-00005D000000}"/>
    <cellStyle name="_Comma_Knology Model" xfId="95" xr:uid="{00000000-0005-0000-0000-00005E000000}"/>
    <cellStyle name="_Comma_Knology Model 2" xfId="96" xr:uid="{00000000-0005-0000-0000-00005F000000}"/>
    <cellStyle name="_Comma_Knology Model_2007_5YrFcst_Mar 08 v47_vBB" xfId="97" xr:uid="{00000000-0005-0000-0000-000060000000}"/>
    <cellStyle name="_Comma_Knology Model_2007_5YrFcst_Mar 08 v47_vBB 2" xfId="98" xr:uid="{00000000-0005-0000-0000-000061000000}"/>
    <cellStyle name="_Comma_lbo_long_model" xfId="99" xr:uid="{00000000-0005-0000-0000-000062000000}"/>
    <cellStyle name="_Comma_Model Assumptions" xfId="100" xr:uid="{00000000-0005-0000-0000-000063000000}"/>
    <cellStyle name="_Comma_Model Assumptions (2)" xfId="101" xr:uid="{00000000-0005-0000-0000-000064000000}"/>
    <cellStyle name="_Comma_Model Assumptions (2) 2" xfId="102" xr:uid="{00000000-0005-0000-0000-000065000000}"/>
    <cellStyle name="_Comma_Model Assumptions (2)_2007_5YrFcst_Mar 08 v47_vBB" xfId="103" xr:uid="{00000000-0005-0000-0000-000066000000}"/>
    <cellStyle name="_Comma_Model Assumptions (2)_2007_5YrFcst_Mar 08 v47_vBB 2" xfId="104" xr:uid="{00000000-0005-0000-0000-000067000000}"/>
    <cellStyle name="_Comma_Model Assumptions 2" xfId="105" xr:uid="{00000000-0005-0000-0000-000068000000}"/>
    <cellStyle name="_Comma_Model Assumptions 3" xfId="106" xr:uid="{00000000-0005-0000-0000-000069000000}"/>
    <cellStyle name="_Comma_Model Assumptions 4" xfId="107" xr:uid="{00000000-0005-0000-0000-00006A000000}"/>
    <cellStyle name="_Comma_Model Assumptions 5" xfId="2328" xr:uid="{59C871D5-0247-42BA-96FA-56A2B9636EE5}"/>
    <cellStyle name="_Comma_Model Assumptions 6" xfId="2329" xr:uid="{EB4CF686-AEAE-44D9-BA92-3462B899D529}"/>
    <cellStyle name="_Comma_Model Assumptions 7" xfId="2330" xr:uid="{DBE699F9-85A3-49C6-8AAA-7684CE8CCFFD}"/>
    <cellStyle name="_Comma_Model Assumptions 8" xfId="2331" xr:uid="{A2831055-61F2-461D-9DCB-FA6483263939}"/>
    <cellStyle name="_Comma_Model Assumptions_2007_5YrFcst_Mar 08 v47_vBB" xfId="108" xr:uid="{00000000-0005-0000-0000-00006B000000}"/>
    <cellStyle name="_Comma_Model Assumptions_2007_5YrFcst_Mar 08 v47_vBB 2" xfId="109" xr:uid="{00000000-0005-0000-0000-00006C000000}"/>
    <cellStyle name="_Comma_PW Access Revenue" xfId="110" xr:uid="{00000000-0005-0000-0000-00006D000000}"/>
    <cellStyle name="_Comma_PW Access Revenue 2" xfId="111" xr:uid="{00000000-0005-0000-0000-00006E000000}"/>
    <cellStyle name="_Comma_Robert pages" xfId="112" xr:uid="{00000000-0005-0000-0000-00006F000000}"/>
    <cellStyle name="_Comma_Robert pages 2" xfId="113" xr:uid="{00000000-0005-0000-0000-000070000000}"/>
    <cellStyle name="_Comma_S&amp;S Model" xfId="114" xr:uid="{00000000-0005-0000-0000-000071000000}"/>
    <cellStyle name="_Comma_S&amp;S Model 2" xfId="115" xr:uid="{00000000-0005-0000-0000-000072000000}"/>
    <cellStyle name="_Comma_Synergy Analysis" xfId="116" xr:uid="{00000000-0005-0000-0000-000073000000}"/>
    <cellStyle name="_Comma_Synergy Analysis 2" xfId="117" xr:uid="{00000000-0005-0000-0000-000074000000}"/>
    <cellStyle name="_Comma_Synergy Analysis_2007_5YrFcst_Mar 08 v47_vBB" xfId="118" xr:uid="{00000000-0005-0000-0000-000075000000}"/>
    <cellStyle name="_Comma_Synergy Analysis_2007_5YrFcst_Mar 08 v47_vBB 2" xfId="119" xr:uid="{00000000-0005-0000-0000-000076000000}"/>
    <cellStyle name="_Comma_Synergy Analysis_co-advisors" xfId="120" xr:uid="{00000000-0005-0000-0000-000077000000}"/>
    <cellStyle name="_Comma_Synergy Analysis_co-advisors 2" xfId="121" xr:uid="{00000000-0005-0000-0000-000078000000}"/>
    <cellStyle name="_Comma_Synergy Analysis_co-advisors_2007_5YrFcst_Mar 08 v47_vBB" xfId="122" xr:uid="{00000000-0005-0000-0000-000079000000}"/>
    <cellStyle name="_Comma_Synergy Analysis_co-advisors_2007_5YrFcst_Mar 08 v47_vBB 2" xfId="123" xr:uid="{00000000-0005-0000-0000-00007A000000}"/>
    <cellStyle name="_Comma_Synergy Calc 1.1 rev 5-yr aug high1_bpace" xfId="124" xr:uid="{00000000-0005-0000-0000-00007B000000}"/>
    <cellStyle name="_Comma_Synergy Calc 1.1 rev 5-yr aug high1_bpace 2" xfId="125" xr:uid="{00000000-0005-0000-0000-00007C000000}"/>
    <cellStyle name="_Comma_Synergy Detail _gs" xfId="126" xr:uid="{00000000-0005-0000-0000-00007D000000}"/>
    <cellStyle name="_Currency" xfId="127" xr:uid="{00000000-0005-0000-0000-00007E000000}"/>
    <cellStyle name="_Currency 2" xfId="128" xr:uid="{00000000-0005-0000-0000-00007F000000}"/>
    <cellStyle name="_Currency_Church's Model" xfId="129" xr:uid="{00000000-0005-0000-0000-000080000000}"/>
    <cellStyle name="_Currency_Church's Model 2" xfId="130" xr:uid="{00000000-0005-0000-0000-000081000000}"/>
    <cellStyle name="_Currency_Combined Synergy Presentation" xfId="131" xr:uid="{00000000-0005-0000-0000-000082000000}"/>
    <cellStyle name="_Currency_Combined Synergy Presentation 2" xfId="132" xr:uid="{00000000-0005-0000-0000-000083000000}"/>
    <cellStyle name="_Currency_H-G Holdings race car v5 (change dep)" xfId="133" xr:uid="{00000000-0005-0000-0000-000084000000}"/>
    <cellStyle name="_Currency_H-G Holdings race car v5 (change dep) 2" xfId="134" xr:uid="{00000000-0005-0000-0000-000085000000}"/>
    <cellStyle name="_Currency_Knology Model" xfId="135" xr:uid="{00000000-0005-0000-0000-000086000000}"/>
    <cellStyle name="_Currency_Knology Model 2" xfId="136" xr:uid="{00000000-0005-0000-0000-000087000000}"/>
    <cellStyle name="_Currency_lbo_long_model" xfId="137" xr:uid="{00000000-0005-0000-0000-000088000000}"/>
    <cellStyle name="_Currency_Model Assumptions" xfId="138" xr:uid="{00000000-0005-0000-0000-000089000000}"/>
    <cellStyle name="_Currency_Model Assumptions (2)" xfId="139" xr:uid="{00000000-0005-0000-0000-00008A000000}"/>
    <cellStyle name="_Currency_Model Assumptions (2) 2" xfId="140" xr:uid="{00000000-0005-0000-0000-00008B000000}"/>
    <cellStyle name="_Currency_Model Assumptions 2" xfId="141" xr:uid="{00000000-0005-0000-0000-00008C000000}"/>
    <cellStyle name="_Currency_Model Assumptions 3" xfId="142" xr:uid="{00000000-0005-0000-0000-00008D000000}"/>
    <cellStyle name="_Currency_Model Assumptions 4" xfId="143" xr:uid="{00000000-0005-0000-0000-00008E000000}"/>
    <cellStyle name="_Currency_Model Assumptions 5" xfId="2332" xr:uid="{3EAC5B69-D8BC-49D9-9907-E19089E3B445}"/>
    <cellStyle name="_Currency_Model Assumptions 6" xfId="2333" xr:uid="{E3A11689-CE7A-4B86-9821-A96B8DB12197}"/>
    <cellStyle name="_Currency_Model Assumptions 7" xfId="2334" xr:uid="{76FDE7E4-2EB9-452A-939F-2DC6710A5837}"/>
    <cellStyle name="_Currency_Model Assumptions 8" xfId="2335" xr:uid="{4EA3C296-8807-4B56-A70B-A61B7B5B5E7F}"/>
    <cellStyle name="_Currency_personal" xfId="144" xr:uid="{00000000-0005-0000-0000-00008F000000}"/>
    <cellStyle name="_Currency_personal 2" xfId="145" xr:uid="{00000000-0005-0000-0000-000090000000}"/>
    <cellStyle name="_Currency_PW Access Revenue" xfId="146" xr:uid="{00000000-0005-0000-0000-000091000000}"/>
    <cellStyle name="_Currency_PW Access Revenue 2" xfId="147" xr:uid="{00000000-0005-0000-0000-000092000000}"/>
    <cellStyle name="_Currency_Robert pages" xfId="148" xr:uid="{00000000-0005-0000-0000-000093000000}"/>
    <cellStyle name="_Currency_Robert pages 2" xfId="149" xr:uid="{00000000-0005-0000-0000-000094000000}"/>
    <cellStyle name="_Currency_S&amp;S Model" xfId="150" xr:uid="{00000000-0005-0000-0000-000095000000}"/>
    <cellStyle name="_Currency_S&amp;S Model 2" xfId="151" xr:uid="{00000000-0005-0000-0000-000096000000}"/>
    <cellStyle name="_Currency_Synergy Analysis" xfId="152" xr:uid="{00000000-0005-0000-0000-000097000000}"/>
    <cellStyle name="_Currency_Synergy Analysis 2" xfId="153" xr:uid="{00000000-0005-0000-0000-000098000000}"/>
    <cellStyle name="_Currency_Synergy Analysis_co-advisors" xfId="154" xr:uid="{00000000-0005-0000-0000-000099000000}"/>
    <cellStyle name="_Currency_Synergy Analysis_co-advisors 2" xfId="155" xr:uid="{00000000-0005-0000-0000-00009A000000}"/>
    <cellStyle name="_Currency_Synergy Calc 1.1 rev 5-yr aug high1_bpace" xfId="156" xr:uid="{00000000-0005-0000-0000-00009B000000}"/>
    <cellStyle name="_Currency_Synergy Calc 1.1 rev 5-yr aug high1_bpace 2" xfId="157" xr:uid="{00000000-0005-0000-0000-00009C000000}"/>
    <cellStyle name="_Currency_Synergy Detail _gs" xfId="158" xr:uid="{00000000-0005-0000-0000-00009D000000}"/>
    <cellStyle name="_CurrencySpace" xfId="159" xr:uid="{00000000-0005-0000-0000-00009E000000}"/>
    <cellStyle name="_CurrencySpace 2" xfId="160" xr:uid="{00000000-0005-0000-0000-00009F000000}"/>
    <cellStyle name="_CurrencySpace_Book1" xfId="161" xr:uid="{00000000-0005-0000-0000-0000A0000000}"/>
    <cellStyle name="_CurrencySpace_Book1_2007_5YrFcst_Mar 08 v47_vBB" xfId="162" xr:uid="{00000000-0005-0000-0000-0000A1000000}"/>
    <cellStyle name="_CurrencySpace_Church's Model" xfId="163" xr:uid="{00000000-0005-0000-0000-0000A2000000}"/>
    <cellStyle name="_CurrencySpace_Church's Model 2" xfId="164" xr:uid="{00000000-0005-0000-0000-0000A3000000}"/>
    <cellStyle name="_CurrencySpace_Combined Synergy Presentation" xfId="165" xr:uid="{00000000-0005-0000-0000-0000A4000000}"/>
    <cellStyle name="_CurrencySpace_Combined Synergy Presentation 2" xfId="166" xr:uid="{00000000-0005-0000-0000-0000A5000000}"/>
    <cellStyle name="_CurrencySpace_H-G Holdings race car v5 (change dep)" xfId="167" xr:uid="{00000000-0005-0000-0000-0000A6000000}"/>
    <cellStyle name="_CurrencySpace_H-G Holdings race car v5 (change dep) 2" xfId="168" xr:uid="{00000000-0005-0000-0000-0000A7000000}"/>
    <cellStyle name="_CurrencySpace_Knology Model" xfId="169" xr:uid="{00000000-0005-0000-0000-0000A8000000}"/>
    <cellStyle name="_CurrencySpace_Knology Model 2" xfId="170" xr:uid="{00000000-0005-0000-0000-0000A9000000}"/>
    <cellStyle name="_CurrencySpace_lbo_long_model" xfId="171" xr:uid="{00000000-0005-0000-0000-0000AA000000}"/>
    <cellStyle name="_CurrencySpace_Model Assumptions" xfId="172" xr:uid="{00000000-0005-0000-0000-0000AB000000}"/>
    <cellStyle name="_CurrencySpace_Model Assumptions (2)" xfId="173" xr:uid="{00000000-0005-0000-0000-0000AC000000}"/>
    <cellStyle name="_CurrencySpace_Model Assumptions (2) 2" xfId="174" xr:uid="{00000000-0005-0000-0000-0000AD000000}"/>
    <cellStyle name="_CurrencySpace_Model Assumptions 2" xfId="175" xr:uid="{00000000-0005-0000-0000-0000AE000000}"/>
    <cellStyle name="_CurrencySpace_Model Assumptions 3" xfId="176" xr:uid="{00000000-0005-0000-0000-0000AF000000}"/>
    <cellStyle name="_CurrencySpace_Model Assumptions 4" xfId="177" xr:uid="{00000000-0005-0000-0000-0000B0000000}"/>
    <cellStyle name="_CurrencySpace_Model Assumptions 5" xfId="2343" xr:uid="{802F0D4A-8140-4864-A48D-F31E7FA4C8B9}"/>
    <cellStyle name="_CurrencySpace_Model Assumptions 6" xfId="2344" xr:uid="{B528F1F7-8946-4909-A671-905E3ADF9124}"/>
    <cellStyle name="_CurrencySpace_Model Assumptions 7" xfId="2345" xr:uid="{10742D3F-3AA3-44D0-9A63-C8D4750D58BF}"/>
    <cellStyle name="_CurrencySpace_Model Assumptions 8" xfId="2346" xr:uid="{1CFFF68F-5B04-41AB-AB94-AD3837692B1A}"/>
    <cellStyle name="_CurrencySpace_personal" xfId="178" xr:uid="{00000000-0005-0000-0000-0000B1000000}"/>
    <cellStyle name="_CurrencySpace_personal 2" xfId="179" xr:uid="{00000000-0005-0000-0000-0000B2000000}"/>
    <cellStyle name="_CurrencySpace_PW Access Revenue" xfId="180" xr:uid="{00000000-0005-0000-0000-0000B3000000}"/>
    <cellStyle name="_CurrencySpace_PW Access Revenue 2" xfId="181" xr:uid="{00000000-0005-0000-0000-0000B4000000}"/>
    <cellStyle name="_CurrencySpace_Robert pages" xfId="182" xr:uid="{00000000-0005-0000-0000-0000B5000000}"/>
    <cellStyle name="_CurrencySpace_Robert pages 2" xfId="183" xr:uid="{00000000-0005-0000-0000-0000B6000000}"/>
    <cellStyle name="_CurrencySpace_S&amp;S Model" xfId="184" xr:uid="{00000000-0005-0000-0000-0000B7000000}"/>
    <cellStyle name="_CurrencySpace_S&amp;S Model 2" xfId="185" xr:uid="{00000000-0005-0000-0000-0000B8000000}"/>
    <cellStyle name="_CurrencySpace_Synergy Analysis" xfId="186" xr:uid="{00000000-0005-0000-0000-0000B9000000}"/>
    <cellStyle name="_CurrencySpace_Synergy Analysis 2" xfId="187" xr:uid="{00000000-0005-0000-0000-0000BA000000}"/>
    <cellStyle name="_CurrencySpace_Synergy Analysis_co-advisors" xfId="188" xr:uid="{00000000-0005-0000-0000-0000BB000000}"/>
    <cellStyle name="_CurrencySpace_Synergy Analysis_co-advisors 2" xfId="189" xr:uid="{00000000-0005-0000-0000-0000BC000000}"/>
    <cellStyle name="_CurrencySpace_Synergy Calc 1.1 rev 5-yr aug high1_bpace" xfId="190" xr:uid="{00000000-0005-0000-0000-0000BD000000}"/>
    <cellStyle name="_CurrencySpace_Synergy Calc 1.1 rev 5-yr aug high1_bpace 2" xfId="191" xr:uid="{00000000-0005-0000-0000-0000BE000000}"/>
    <cellStyle name="_CurrencySpace_Synergy Detail _gs" xfId="192" xr:uid="{00000000-0005-0000-0000-0000BF000000}"/>
    <cellStyle name="_date" xfId="193" xr:uid="{00000000-0005-0000-0000-0000C0000000}"/>
    <cellStyle name="_date_2007_5YrFcst_AM v40" xfId="194" xr:uid="{00000000-0005-0000-0000-0000C1000000}"/>
    <cellStyle name="_date_2007_5YrFcst_AM v40 2" xfId="195" xr:uid="{00000000-0005-0000-0000-0000C2000000}"/>
    <cellStyle name="_date_2007_5YrFcst_AM v40_DSR Monthly 2012" xfId="2352" xr:uid="{331B5708-F4A3-4260-B42E-CDFA3807D220}"/>
    <cellStyle name="_date_2007_5YrFcst_Mar 08 v47_vBB" xfId="196" xr:uid="{00000000-0005-0000-0000-0000C3000000}"/>
    <cellStyle name="_date_2007_5YrFcst_Mar 08 v47_vBB 2" xfId="197" xr:uid="{00000000-0005-0000-0000-0000C4000000}"/>
    <cellStyle name="_date_2007_5YrFcst_Mar 08 v47_vBB_DSR Monthly 2012" xfId="2353" xr:uid="{057464F0-0629-40F2-8F8B-9DC26AF8F544}"/>
    <cellStyle name="_date_Backup Financials" xfId="198" xr:uid="{00000000-0005-0000-0000-0000C5000000}"/>
    <cellStyle name="_Dollar" xfId="199" xr:uid="{00000000-0005-0000-0000-0000C6000000}"/>
    <cellStyle name="_Dollar_7-12 TWC 1" xfId="200" xr:uid="{00000000-0005-0000-0000-0000C7000000}"/>
    <cellStyle name="_Dollar_7-12 TWC 1 2" xfId="201" xr:uid="{00000000-0005-0000-0000-0000C8000000}"/>
    <cellStyle name="_Dollar_jons template" xfId="202" xr:uid="{00000000-0005-0000-0000-0000C9000000}"/>
    <cellStyle name="_Dollar_jons template 2" xfId="203" xr:uid="{00000000-0005-0000-0000-0000CA000000}"/>
    <cellStyle name="_Estudo Kit 1 SG_Sabonete DADO_SEM CARTUCHO" xfId="2354" xr:uid="{CCF48E14-EE6B-4135-9DDA-BC23D2E784E4}"/>
    <cellStyle name="_Estudo Kit 2 SG_com mini sabonete_SEM CARTUCHO" xfId="2355" xr:uid="{F759AE08-FC8D-4990-9DBB-EA4713833FE8}"/>
    <cellStyle name="_Estudo Kit Lively" xfId="2356" xr:uid="{E22390A2-6C6B-42C1-A684-7D51F3D1D465}"/>
    <cellStyle name="_Euro" xfId="204" xr:uid="{00000000-0005-0000-0000-0000CB000000}"/>
    <cellStyle name="_Euro_2007_5YrFcst_AM v40" xfId="205" xr:uid="{00000000-0005-0000-0000-0000CC000000}"/>
    <cellStyle name="_Euro_Backup Financials" xfId="206" xr:uid="{00000000-0005-0000-0000-0000CD000000}"/>
    <cellStyle name="_Euro_Cable_Industry Overview5" xfId="207" xr:uid="{00000000-0005-0000-0000-0000CE000000}"/>
    <cellStyle name="_Euro_Cable_Industry Overview5_2007_5YrFcst_AM v40" xfId="208" xr:uid="{00000000-0005-0000-0000-0000CF000000}"/>
    <cellStyle name="_Euro_Cable_Industry Overview5_2007_5YrFcst_v35" xfId="209" xr:uid="{00000000-0005-0000-0000-0000D0000000}"/>
    <cellStyle name="_Euro_Cable_Industry Overview5_Backup Financials" xfId="210" xr:uid="{00000000-0005-0000-0000-0000D1000000}"/>
    <cellStyle name="_Euro_Gelco Model" xfId="211" xr:uid="{00000000-0005-0000-0000-0000D2000000}"/>
    <cellStyle name="_Euro_Gelco Model 2" xfId="212" xr:uid="{00000000-0005-0000-0000-0000D3000000}"/>
    <cellStyle name="_Euro_Gelco Model_2007_5YrFcst_AM v40" xfId="213" xr:uid="{00000000-0005-0000-0000-0000D4000000}"/>
    <cellStyle name="_Euro_Gelco Model_2007_5YrFcst_AM v40 2" xfId="214" xr:uid="{00000000-0005-0000-0000-0000D5000000}"/>
    <cellStyle name="_Euro_Gelco Model_Backup Financials" xfId="215" xr:uid="{00000000-0005-0000-0000-0000D6000000}"/>
    <cellStyle name="_Euro_Gelco Model_Backup Financials 2" xfId="216" xr:uid="{00000000-0005-0000-0000-0000D7000000}"/>
    <cellStyle name="_Euro_Knology Model" xfId="217" xr:uid="{00000000-0005-0000-0000-0000D8000000}"/>
    <cellStyle name="_Euro_Knology Model 2" xfId="218" xr:uid="{00000000-0005-0000-0000-0000D9000000}"/>
    <cellStyle name="_Euro_Knology Model_2007_5YrFcst_Mar 08 v47_vBB" xfId="219" xr:uid="{00000000-0005-0000-0000-0000DA000000}"/>
    <cellStyle name="_Euro_Knology Model_2007_5YrFcst_Mar 08 v47_vBB 2" xfId="220" xr:uid="{00000000-0005-0000-0000-0000DB000000}"/>
    <cellStyle name="_Euro_Model Assumptions" xfId="221" xr:uid="{00000000-0005-0000-0000-0000DC000000}"/>
    <cellStyle name="_Euro_Model Assumptions (2)" xfId="222" xr:uid="{00000000-0005-0000-0000-0000DD000000}"/>
    <cellStyle name="_Euro_Model Assumptions (2) 2" xfId="223" xr:uid="{00000000-0005-0000-0000-0000DE000000}"/>
    <cellStyle name="_Euro_Model Assumptions (2)_2007_5YrFcst_Mar 08 v47_vBB" xfId="224" xr:uid="{00000000-0005-0000-0000-0000DF000000}"/>
    <cellStyle name="_Euro_Model Assumptions (2)_2007_5YrFcst_Mar 08 v47_vBB 2" xfId="225" xr:uid="{00000000-0005-0000-0000-0000E0000000}"/>
    <cellStyle name="_Euro_Model Assumptions 2" xfId="226" xr:uid="{00000000-0005-0000-0000-0000E1000000}"/>
    <cellStyle name="_Euro_Model Assumptions 3" xfId="227" xr:uid="{00000000-0005-0000-0000-0000E2000000}"/>
    <cellStyle name="_Euro_Model Assumptions 4" xfId="228" xr:uid="{00000000-0005-0000-0000-0000E3000000}"/>
    <cellStyle name="_Euro_Model Assumptions_2007_5YrFcst_Mar 08 v47_vBB" xfId="229" xr:uid="{00000000-0005-0000-0000-0000E4000000}"/>
    <cellStyle name="_Euro_Model Assumptions_2007_5YrFcst_Mar 08 v47_vBB 2" xfId="230" xr:uid="{00000000-0005-0000-0000-0000E5000000}"/>
    <cellStyle name="_Euro_New Quick Cash Flow Model _v10" xfId="231" xr:uid="{00000000-0005-0000-0000-0000E6000000}"/>
    <cellStyle name="_Euro_New Quick Cash Flow Model _v10 2" xfId="232" xr:uid="{00000000-0005-0000-0000-0000E7000000}"/>
    <cellStyle name="_Euro_New Quick Cash Flow Model _v10_2007_5YrFcst_Mar 08 v47_vBB" xfId="233" xr:uid="{00000000-0005-0000-0000-0000E8000000}"/>
    <cellStyle name="_Euro_New Quick Cash Flow Model _v10_2007_5YrFcst_Mar 08 v47_vBB 2" xfId="234" xr:uid="{00000000-0005-0000-0000-0000E9000000}"/>
    <cellStyle name="_Euro_PW Access Revenue" xfId="235" xr:uid="{00000000-0005-0000-0000-0000EA000000}"/>
    <cellStyle name="_Euro_PW Access Revenue 2" xfId="236" xr:uid="{00000000-0005-0000-0000-0000EB000000}"/>
    <cellStyle name="_Euro_Summary" xfId="237" xr:uid="{00000000-0005-0000-0000-0000EC000000}"/>
    <cellStyle name="_Euro_Summary 2" xfId="238" xr:uid="{00000000-0005-0000-0000-0000ED000000}"/>
    <cellStyle name="_Euro_Summary_2007_5YrFcst_Mar 08 v47_vBB" xfId="239" xr:uid="{00000000-0005-0000-0000-0000EE000000}"/>
    <cellStyle name="_Euro_Summary_2007_5YrFcst_Mar 08 v47_vBB 2" xfId="240" xr:uid="{00000000-0005-0000-0000-0000EF000000}"/>
    <cellStyle name="_GBP" xfId="241" xr:uid="{00000000-0005-0000-0000-0000F0000000}"/>
    <cellStyle name="_GBP 2" xfId="2357" xr:uid="{7794E9EF-0801-4EF8-AA3C-9EADA3F0B93C}"/>
    <cellStyle name="_GBP_2007_5YrFcst_AM v40" xfId="242" xr:uid="{00000000-0005-0000-0000-0000F1000000}"/>
    <cellStyle name="_GBP_2007_5YrFcst_AM v40 2" xfId="243" xr:uid="{00000000-0005-0000-0000-0000F2000000}"/>
    <cellStyle name="_GBP_2007_5YrFcst_AM v40 2 2" xfId="2358" xr:uid="{78E1BAA5-EFE8-4F2C-A542-036B21243C98}"/>
    <cellStyle name="_GBP_2007_5YrFcst_AM v40 3" xfId="2359" xr:uid="{8F8A8159-0BE1-4FAF-A92C-10345F700C82}"/>
    <cellStyle name="_GBP_2007_5YrFcst_v35" xfId="244" xr:uid="{00000000-0005-0000-0000-0000F3000000}"/>
    <cellStyle name="_GBP_2007_5YrFcst_v35 2" xfId="245" xr:uid="{00000000-0005-0000-0000-0000F4000000}"/>
    <cellStyle name="_GBP_2007_5YrFcst_v35 2 2" xfId="2360" xr:uid="{3CD3EDF7-B608-47DC-A28A-933C58482D3F}"/>
    <cellStyle name="_GBP_2007_5YrFcst_v35 3" xfId="2361" xr:uid="{42F4EC58-24B8-40F7-8B12-F39CB464CC5B}"/>
    <cellStyle name="_GBP_Backup Financials" xfId="246" xr:uid="{00000000-0005-0000-0000-0000F5000000}"/>
    <cellStyle name="_GBP_Backup Financials 2" xfId="2362" xr:uid="{428BD18B-BD10-41B7-AAB6-24CDFA774911}"/>
    <cellStyle name="_Georgia OPEX Budget 2011 (18-02-2011)" xfId="2363" xr:uid="{917E98D2-D506-4267-A0AF-FB9C6225F2AC}"/>
    <cellStyle name="_H24 EMEA FEB 10 2012a" xfId="247" xr:uid="{00000000-0005-0000-0000-0000F6000000}"/>
    <cellStyle name="_Heading" xfId="248" xr:uid="{00000000-0005-0000-0000-0000F7000000}"/>
    <cellStyle name="_Heading_2007_5YrFcst_AM v40" xfId="249" xr:uid="{00000000-0005-0000-0000-0000F8000000}"/>
    <cellStyle name="_Heading_2007_5YrFcst_AM v40 2" xfId="250" xr:uid="{00000000-0005-0000-0000-0000F9000000}"/>
    <cellStyle name="_Heading_2007_5YrFcst_AM v40_DSR Monthly 2012" xfId="2364" xr:uid="{AF179551-413B-459A-9FCB-3997E96019FD}"/>
    <cellStyle name="_Heading_2007_5YrFcst_Mar 08 v47_vBB" xfId="251" xr:uid="{00000000-0005-0000-0000-0000FA000000}"/>
    <cellStyle name="_Heading_2007_5YrFcst_Mar 08 v47_vBB 2" xfId="252" xr:uid="{00000000-0005-0000-0000-0000FB000000}"/>
    <cellStyle name="_Heading_2007_5YrFcst_Mar 08 v47_vBB_DSR Monthly 2012" xfId="2365" xr:uid="{C2DFFE39-AB66-4F8C-A310-7D6BC0416520}"/>
    <cellStyle name="_Heading_Backup Financials" xfId="253" xr:uid="{00000000-0005-0000-0000-0000FC000000}"/>
    <cellStyle name="_Heading_lbo_long_model" xfId="254" xr:uid="{00000000-0005-0000-0000-0000FD000000}"/>
    <cellStyle name="_Heading_lbo_long_model 2" xfId="255" xr:uid="{00000000-0005-0000-0000-0000FE000000}"/>
    <cellStyle name="_Heading_lbo_long_model_Armenia proposed DS Price-list and Filuet prices19 Dec 2011" xfId="2366" xr:uid="{47E6301B-0BF9-4FFA-9008-DC3851AE3550}"/>
    <cellStyle name="_Heading_lbo_long_model_DSR Monthly 2012" xfId="2367" xr:uid="{B5649F80-8E3A-4AD6-B6DC-D634F87E5B8E}"/>
    <cellStyle name="_Heading_lbo_long_model_KYRG NIP Pricing proposal v2" xfId="2368" xr:uid="{568E6843-AE8D-4E92-9AA5-669876ADAB38}"/>
    <cellStyle name="_Heading_lbo_long_model_Kyrgsystan Importer PL" xfId="2369" xr:uid="{096FEEC9-7809-49EF-BB6B-46D9208CB548}"/>
    <cellStyle name="_Heading_lbo_long_model_Kyrgyzstan PAR RSM v.5" xfId="2370" xr:uid="{4784ED34-8710-4EC1-8EC4-D51FA2AD8531}"/>
    <cellStyle name="_Heading_lbo_long_model_Mongolia Pricing comparision_v3_AQ 3%  6%" xfId="2371" xr:uid="{FB471851-0852-4097-B8DD-FABA35C24E75}"/>
    <cellStyle name="_Heading_lbo_long_model_Mongolia Pricing comparision_v3_AQ 3%  6% 2" xfId="2372" xr:uid="{B1E32B28-70DE-409A-913F-5678B3F25254}"/>
    <cellStyle name="_Heading_lbo_long_model_Mongolia_Pricing_v2_mail" xfId="2373" xr:uid="{E71A68F2-A22C-4C2F-B2FF-03C053E84336}"/>
    <cellStyle name="_Heading_lbo_long_model_Mongolia_Pricing_v2_mail 2" xfId="2374" xr:uid="{5FD45422-6F06-44F2-8FB3-276657E4D4D1}"/>
    <cellStyle name="_Heading_lbo_long_model_Xl0000044" xfId="2375" xr:uid="{C27EAEBE-C738-4A2C-B19B-10302D2F0AD8}"/>
    <cellStyle name="_Heading_prestemp" xfId="256" xr:uid="{00000000-0005-0000-0000-0000FF000000}"/>
    <cellStyle name="_Heading_prestemp 2" xfId="257" xr:uid="{00000000-0005-0000-0000-000000010000}"/>
    <cellStyle name="_Heading_prestemp_Armenia proposed DS Price-list and Filuet prices19 Dec 2011" xfId="2376" xr:uid="{F4C1F37D-D425-45F0-A526-44052D13621A}"/>
    <cellStyle name="_Heading_prestemp_DSR Monthly 2012" xfId="2377" xr:uid="{9D6C9D33-5A48-468D-BB62-1F219F8EE8B5}"/>
    <cellStyle name="_Heading_prestemp_KYRG NIP Pricing proposal v2" xfId="2378" xr:uid="{968B03C3-081A-4F6A-90CB-D586EB33EDD1}"/>
    <cellStyle name="_Heading_prestemp_Kyrgsystan Importer PL" xfId="2379" xr:uid="{3D9B5A8E-2E1B-4423-88BF-065E33DAFC52}"/>
    <cellStyle name="_Heading_prestemp_Kyrgyzstan PAR RSM v.5" xfId="2380" xr:uid="{62C84B81-7D5E-4970-8FB4-AF877226FEE4}"/>
    <cellStyle name="_Heading_prestemp_Mongolia Pricing comparision_v3_AQ 3%  6%" xfId="2381" xr:uid="{CF32694E-3867-4CD1-99D0-7B721113B1F1}"/>
    <cellStyle name="_Heading_prestemp_Mongolia Pricing comparision_v3_AQ 3%  6% 2" xfId="2382" xr:uid="{C1078FD7-99CF-4933-9E61-AAABA8218A69}"/>
    <cellStyle name="_Heading_prestemp_Mongolia_Pricing_v2_mail" xfId="2383" xr:uid="{1377341B-A0CF-49CD-ACA4-785BB5196453}"/>
    <cellStyle name="_Heading_prestemp_Mongolia_Pricing_v2_mail 2" xfId="2384" xr:uid="{F80E0DCF-1AC8-49C1-8F00-54E45CFD26D3}"/>
    <cellStyle name="_Heading_prestemp_Xl0000044" xfId="2385" xr:uid="{180B00EB-9782-4856-8AA9-8EF12A55127F}"/>
    <cellStyle name="_Headline" xfId="258" xr:uid="{00000000-0005-0000-0000-000001010000}"/>
    <cellStyle name="_Highlight" xfId="259" xr:uid="{00000000-0005-0000-0000-000002010000}"/>
    <cellStyle name="_Highlight 2" xfId="260" xr:uid="{00000000-0005-0000-0000-000003010000}"/>
    <cellStyle name="_Kits abr.2010_resumão" xfId="2386" xr:uid="{20B20BD3-A32F-4937-8129-16D197ACDD06}"/>
    <cellStyle name="_LIBOR" xfId="261" xr:uid="{00000000-0005-0000-0000-000004010000}"/>
    <cellStyle name="_LIBOR_2007_5YrFcst_AM v40" xfId="262" xr:uid="{00000000-0005-0000-0000-000005010000}"/>
    <cellStyle name="_LIBOR_2007_5YrFcst_AM v40 2" xfId="263" xr:uid="{00000000-0005-0000-0000-000006010000}"/>
    <cellStyle name="_LIBOR_2007_5YrFcst_v35" xfId="264" xr:uid="{00000000-0005-0000-0000-000007010000}"/>
    <cellStyle name="_LIBOR_2007_5YrFcst_v35 2" xfId="265" xr:uid="{00000000-0005-0000-0000-000008010000}"/>
    <cellStyle name="_LIBOR_Backup Financials" xfId="266" xr:uid="{00000000-0005-0000-0000-000009010000}"/>
    <cellStyle name="_LIBOR_IRR grid" xfId="267" xr:uid="{00000000-0005-0000-0000-00000A010000}"/>
    <cellStyle name="_LIBOR_IRR grid_2007_5YrFcst_AM v40" xfId="268" xr:uid="{00000000-0005-0000-0000-00000B010000}"/>
    <cellStyle name="_LIBOR_IRR grid_2007_5YrFcst_AM v40 2" xfId="269" xr:uid="{00000000-0005-0000-0000-00000C010000}"/>
    <cellStyle name="_LIBOR_IRR grid_Backup Financials" xfId="270" xr:uid="{00000000-0005-0000-0000-00000D010000}"/>
    <cellStyle name="_LIBOR_IRR Model" xfId="271" xr:uid="{00000000-0005-0000-0000-00000E010000}"/>
    <cellStyle name="_LIBOR_IRR Model_2007_5YrFcst_Mar 08 v47_vBB" xfId="272" xr:uid="{00000000-0005-0000-0000-00000F010000}"/>
    <cellStyle name="_LIBOR_IRR_ReturnsBlend6-21" xfId="273" xr:uid="{00000000-0005-0000-0000-000010010000}"/>
    <cellStyle name="_LIBOR_IRR_ReturnsBlend6-21_2007_5YrFcst_Mar 08 v47_vBB" xfId="274" xr:uid="{00000000-0005-0000-0000-000011010000}"/>
    <cellStyle name="_LIBOR_Mesa_Irr Grid" xfId="275" xr:uid="{00000000-0005-0000-0000-000012010000}"/>
    <cellStyle name="_LIBOR_Mesa_Irr Grid_2007_5YrFcst_Mar 08 v47_vBB" xfId="276" xr:uid="{00000000-0005-0000-0000-000013010000}"/>
    <cellStyle name="_LIBOR_Monotype QCF Sizing Analysis" xfId="277" xr:uid="{00000000-0005-0000-0000-000014010000}"/>
    <cellStyle name="_LIBOR_Monotype QCF Sizing Analysis_2007_5YrFcst_Mar 08 v47_vBB" xfId="278" xr:uid="{00000000-0005-0000-0000-000015010000}"/>
    <cellStyle name="_LIBOR_Monotype Sizing Pricing" xfId="279" xr:uid="{00000000-0005-0000-0000-000016010000}"/>
    <cellStyle name="_LIBOR_Monotype Sizing Pricing_2007_5YrFcst_Mar 08 v47_vBB" xfId="280" xr:uid="{00000000-0005-0000-0000-000017010000}"/>
    <cellStyle name="_Margin Report by Product Dec 2010" xfId="2387" xr:uid="{777BE014-8495-4996-AE67-191D4D9B5032}"/>
    <cellStyle name="_MemoHead" xfId="281" xr:uid="{00000000-0005-0000-0000-000018010000}"/>
    <cellStyle name="_MemoHead_2007_5YrFcst_AM v40" xfId="282" xr:uid="{00000000-0005-0000-0000-000019010000}"/>
    <cellStyle name="_MemoHead_2007_5YrFcst_AM v40 2" xfId="283" xr:uid="{00000000-0005-0000-0000-00001A010000}"/>
    <cellStyle name="_MemoHead_2007_5YrFcst_AM v40_DSR Monthly 2012" xfId="2388" xr:uid="{C354FA2F-2FAF-4B9E-8F8D-AB33DEE57D84}"/>
    <cellStyle name="_MemoHead_2007_5YrFcst_Mar 08 v47_vBB" xfId="284" xr:uid="{00000000-0005-0000-0000-00001B010000}"/>
    <cellStyle name="_MemoHead_2007_5YrFcst_Mar 08 v47_vBB 2" xfId="285" xr:uid="{00000000-0005-0000-0000-00001C010000}"/>
    <cellStyle name="_MemoHead_2007_5YrFcst_Mar 08 v47_vBB_DSR Monthly 2012" xfId="2389" xr:uid="{F370BEA8-B00E-4883-A3A0-0D2AD5B2496D}"/>
    <cellStyle name="_MemoHead_Backup Financials" xfId="286" xr:uid="{00000000-0005-0000-0000-00001D010000}"/>
    <cellStyle name="_MemoSubHead" xfId="287" xr:uid="{00000000-0005-0000-0000-00001E010000}"/>
    <cellStyle name="_MemoSubHead_2007_5YrFcst_AM v40" xfId="288" xr:uid="{00000000-0005-0000-0000-00001F010000}"/>
    <cellStyle name="_MemoSubHead_2007_5YrFcst_AM v40 2" xfId="289" xr:uid="{00000000-0005-0000-0000-000020010000}"/>
    <cellStyle name="_MemoSubHead_2007_5YrFcst_AM v40_DSR Monthly 2012" xfId="2390" xr:uid="{33568CCA-0B91-41CE-BECC-79C794B23C94}"/>
    <cellStyle name="_MemoSubHead_2007_5YrFcst_Mar 08 v47_vBB" xfId="290" xr:uid="{00000000-0005-0000-0000-000021010000}"/>
    <cellStyle name="_MemoSubHead_2007_5YrFcst_Mar 08 v47_vBB 2" xfId="291" xr:uid="{00000000-0005-0000-0000-000022010000}"/>
    <cellStyle name="_MemoSubHead_2007_5YrFcst_Mar 08 v47_vBB_DSR Monthly 2012" xfId="2391" xr:uid="{7E81C1AD-8B30-45B4-B9B0-F189E30EE913}"/>
    <cellStyle name="_MemoSubHead_Backup Financials" xfId="292" xr:uid="{00000000-0005-0000-0000-000023010000}"/>
    <cellStyle name="_Mongolia Pricing comparision_v3_AQ 3%  6%" xfId="2392" xr:uid="{00DEB20A-0404-4DC7-A668-9F52644549E7}"/>
    <cellStyle name="_Mongolia Pricing comparision_v3_AQ 3%  6% 2" xfId="2393" xr:uid="{B3BB3917-2D07-4A91-A7C7-6879BDF8BC1E}"/>
    <cellStyle name="_Mongolia_Pricing_v2_mail" xfId="2394" xr:uid="{3035865A-91A0-4A8E-8085-05A49AB7A8AA}"/>
    <cellStyle name="_Mongolia_Pricing_v2_mail 2" xfId="2395" xr:uid="{DC970125-7592-406E-BBB7-941120B2D5AC}"/>
    <cellStyle name="_Multiple" xfId="293" xr:uid="{00000000-0005-0000-0000-000024010000}"/>
    <cellStyle name="_Multiple 2" xfId="294" xr:uid="{00000000-0005-0000-0000-000025010000}"/>
    <cellStyle name="_Multiple_7-12 TWC 1" xfId="295" xr:uid="{00000000-0005-0000-0000-000026010000}"/>
    <cellStyle name="_Multiple_7-12 TWC 1 2" xfId="296" xr:uid="{00000000-0005-0000-0000-000027010000}"/>
    <cellStyle name="_Multiple_AdelphiaFinancialSummary_25" xfId="297" xr:uid="{00000000-0005-0000-0000-000028010000}"/>
    <cellStyle name="_Multiple_AdelphiaFinancialSummary_25 2" xfId="298" xr:uid="{00000000-0005-0000-0000-000029010000}"/>
    <cellStyle name="_Multiple_Cable_Industry Overview5" xfId="299" xr:uid="{00000000-0005-0000-0000-00002A010000}"/>
    <cellStyle name="_Multiple_Cable_Industry Overview5 2" xfId="300" xr:uid="{00000000-0005-0000-0000-00002B010000}"/>
    <cellStyle name="_Multiple_Church's Model" xfId="301" xr:uid="{00000000-0005-0000-0000-00002C010000}"/>
    <cellStyle name="_Multiple_Church's Model 2" xfId="302" xr:uid="{00000000-0005-0000-0000-00002D010000}"/>
    <cellStyle name="_Multiple_Combined Synergy Presentation" xfId="303" xr:uid="{00000000-0005-0000-0000-00002E010000}"/>
    <cellStyle name="_Multiple_Combined Synergy Presentation 2" xfId="304" xr:uid="{00000000-0005-0000-0000-00002F010000}"/>
    <cellStyle name="_Multiple_Gelco Model" xfId="305" xr:uid="{00000000-0005-0000-0000-000030010000}"/>
    <cellStyle name="_Multiple_Gelco Model 2" xfId="306" xr:uid="{00000000-0005-0000-0000-000031010000}"/>
    <cellStyle name="_Multiple_H-G Holdings race car v5 (change dep)" xfId="307" xr:uid="{00000000-0005-0000-0000-000032010000}"/>
    <cellStyle name="_Multiple_H-G Holdings race car v5 (change dep) 2" xfId="308" xr:uid="{00000000-0005-0000-0000-000033010000}"/>
    <cellStyle name="_Multiple_H-G Holdings race car v5 (change dep)_2007_5YrFcst_AM v40" xfId="309" xr:uid="{00000000-0005-0000-0000-000034010000}"/>
    <cellStyle name="_Multiple_H-G Holdings race car v5 (change dep)_2007_5YrFcst_AM v40 2" xfId="310" xr:uid="{00000000-0005-0000-0000-000035010000}"/>
    <cellStyle name="_Multiple_H-G Holdings race car v5 (change dep)_Backup Financials" xfId="311" xr:uid="{00000000-0005-0000-0000-000036010000}"/>
    <cellStyle name="_Multiple_H-G Holdings race car v5 (change dep)_Backup Financials 2" xfId="312" xr:uid="{00000000-0005-0000-0000-000037010000}"/>
    <cellStyle name="_Multiple_jons template" xfId="313" xr:uid="{00000000-0005-0000-0000-000038010000}"/>
    <cellStyle name="_Multiple_jons template 2" xfId="314" xr:uid="{00000000-0005-0000-0000-000039010000}"/>
    <cellStyle name="_Multiple_Knology Model" xfId="315" xr:uid="{00000000-0005-0000-0000-00003A010000}"/>
    <cellStyle name="_Multiple_Knology Model_2007_5YrFcst_Mar 08 v47_vBB" xfId="316" xr:uid="{00000000-0005-0000-0000-00003B010000}"/>
    <cellStyle name="_Multiple_lbo_long_model" xfId="317" xr:uid="{00000000-0005-0000-0000-00003C010000}"/>
    <cellStyle name="_Multiple_Model Assumptions" xfId="318" xr:uid="{00000000-0005-0000-0000-00003D010000}"/>
    <cellStyle name="_Multiple_Model Assumptions (2)" xfId="319" xr:uid="{00000000-0005-0000-0000-00003E010000}"/>
    <cellStyle name="_Multiple_Model Assumptions (2)_2007_5YrFcst_Mar 08 v47_vBB" xfId="320" xr:uid="{00000000-0005-0000-0000-00003F010000}"/>
    <cellStyle name="_Multiple_Model Assumptions_2007_5YrFcst_Mar 08 v47_vBB" xfId="321" xr:uid="{00000000-0005-0000-0000-000040010000}"/>
    <cellStyle name="_Multiple_New Quick Cash Flow Model _v10" xfId="322" xr:uid="{00000000-0005-0000-0000-000041010000}"/>
    <cellStyle name="_Multiple_New Quick Cash Flow Model _v10 2" xfId="323" xr:uid="{00000000-0005-0000-0000-000042010000}"/>
    <cellStyle name="_Multiple_PW Access Revenue" xfId="324" xr:uid="{00000000-0005-0000-0000-000043010000}"/>
    <cellStyle name="_Multiple_PW Access Revenue 2" xfId="325" xr:uid="{00000000-0005-0000-0000-000044010000}"/>
    <cellStyle name="_Multiple_Robert pages" xfId="326" xr:uid="{00000000-0005-0000-0000-000045010000}"/>
    <cellStyle name="_Multiple_Robert pages 2" xfId="327" xr:uid="{00000000-0005-0000-0000-000046010000}"/>
    <cellStyle name="_Multiple_S&amp;S Model" xfId="328" xr:uid="{00000000-0005-0000-0000-000047010000}"/>
    <cellStyle name="_Multiple_S&amp;S Model 2" xfId="329" xr:uid="{00000000-0005-0000-0000-000048010000}"/>
    <cellStyle name="_Multiple_Summary" xfId="330" xr:uid="{00000000-0005-0000-0000-000049010000}"/>
    <cellStyle name="_Multiple_Summary 2" xfId="331" xr:uid="{00000000-0005-0000-0000-00004A010000}"/>
    <cellStyle name="_Multiple_Synergy Analysis_co-advisors" xfId="332" xr:uid="{00000000-0005-0000-0000-00004B010000}"/>
    <cellStyle name="_Multiple_Synergy Analysis_co-advisors 2" xfId="333" xr:uid="{00000000-0005-0000-0000-00004C010000}"/>
    <cellStyle name="_Multiple_Yield Tables" xfId="334" xr:uid="{00000000-0005-0000-0000-00004D010000}"/>
    <cellStyle name="_Multiple_Yield Tables 2" xfId="335" xr:uid="{00000000-0005-0000-0000-00004E010000}"/>
    <cellStyle name="_MultipleSpace" xfId="336" xr:uid="{00000000-0005-0000-0000-00004F010000}"/>
    <cellStyle name="_MultipleSpace 2" xfId="337" xr:uid="{00000000-0005-0000-0000-000050010000}"/>
    <cellStyle name="_MultipleSpace_7-12 TWC 1" xfId="338" xr:uid="{00000000-0005-0000-0000-000051010000}"/>
    <cellStyle name="_MultipleSpace_7-12 TWC 1 2" xfId="339" xr:uid="{00000000-0005-0000-0000-000052010000}"/>
    <cellStyle name="_MultipleSpace_7-12 TWC 1_2007_5YrFcst_AM v40" xfId="340" xr:uid="{00000000-0005-0000-0000-000053010000}"/>
    <cellStyle name="_MultipleSpace_7-12 TWC 1_2007_5YrFcst_AM v40 2" xfId="341" xr:uid="{00000000-0005-0000-0000-000054010000}"/>
    <cellStyle name="_MultipleSpace_7-12 TWC 1_Backup Financials" xfId="342" xr:uid="{00000000-0005-0000-0000-000055010000}"/>
    <cellStyle name="_MultipleSpace_7-12 TWC 1_Backup Financials 2" xfId="343" xr:uid="{00000000-0005-0000-0000-000056010000}"/>
    <cellStyle name="_MultipleSpace_Church's Model" xfId="344" xr:uid="{00000000-0005-0000-0000-000057010000}"/>
    <cellStyle name="_MultipleSpace_Church's Model 2" xfId="345" xr:uid="{00000000-0005-0000-0000-000058010000}"/>
    <cellStyle name="_MultipleSpace_Church's Model_Penthouse Fixed Income Valuation v1" xfId="346" xr:uid="{00000000-0005-0000-0000-000059010000}"/>
    <cellStyle name="_MultipleSpace_Church's Model_Penthouse Fixed Income Valuation v1 2" xfId="347" xr:uid="{00000000-0005-0000-0000-00005A010000}"/>
    <cellStyle name="_MultipleSpace_Church's Model_Penthouse Fixed Income Valuation v4" xfId="348" xr:uid="{00000000-0005-0000-0000-00005B010000}"/>
    <cellStyle name="_MultipleSpace_Church's Model_Penthouse Fixed Income Valuation v4 2" xfId="349" xr:uid="{00000000-0005-0000-0000-00005C010000}"/>
    <cellStyle name="_MultipleSpace_Combined Synergy Presentation" xfId="350" xr:uid="{00000000-0005-0000-0000-00005D010000}"/>
    <cellStyle name="_MultipleSpace_Combined Synergy Presentation 2" xfId="351" xr:uid="{00000000-0005-0000-0000-00005E010000}"/>
    <cellStyle name="_MultipleSpace_H-G Holdings race car v5 (change dep)" xfId="352" xr:uid="{00000000-0005-0000-0000-00005F010000}"/>
    <cellStyle name="_MultipleSpace_H-G Holdings race car v5 (change dep) 2" xfId="353" xr:uid="{00000000-0005-0000-0000-000060010000}"/>
    <cellStyle name="_MultipleSpace_H-G Holdings race car v5 (change dep)_2007_5YrFcst_Mar 08 v47_vBB" xfId="354" xr:uid="{00000000-0005-0000-0000-000061010000}"/>
    <cellStyle name="_MultipleSpace_H-G Holdings race car v5 (change dep)_2007_5YrFcst_Mar 08 v47_vBB 2" xfId="355" xr:uid="{00000000-0005-0000-0000-000062010000}"/>
    <cellStyle name="_MultipleSpace_H-G Holdings race car v5 (change dep)_Penthouse Fixed Income Valuation v1" xfId="356" xr:uid="{00000000-0005-0000-0000-000063010000}"/>
    <cellStyle name="_MultipleSpace_H-G Holdings race car v5 (change dep)_Penthouse Fixed Income Valuation v1 2" xfId="357" xr:uid="{00000000-0005-0000-0000-000064010000}"/>
    <cellStyle name="_MultipleSpace_H-G Holdings race car v5 (change dep)_Penthouse Fixed Income Valuation v4" xfId="358" xr:uid="{00000000-0005-0000-0000-000065010000}"/>
    <cellStyle name="_MultipleSpace_H-G Holdings race car v5 (change dep)_Penthouse Fixed Income Valuation v4 2" xfId="359" xr:uid="{00000000-0005-0000-0000-000066010000}"/>
    <cellStyle name="_MultipleSpace_jons template" xfId="360" xr:uid="{00000000-0005-0000-0000-000067010000}"/>
    <cellStyle name="_MultipleSpace_jons template 2" xfId="361" xr:uid="{00000000-0005-0000-0000-000068010000}"/>
    <cellStyle name="_MultipleSpace_jons template_2007_5YrFcst_Mar 08 v47_vBB" xfId="362" xr:uid="{00000000-0005-0000-0000-000069010000}"/>
    <cellStyle name="_MultipleSpace_jons template_2007_5YrFcst_Mar 08 v47_vBB 2" xfId="363" xr:uid="{00000000-0005-0000-0000-00006A010000}"/>
    <cellStyle name="_MultipleSpace_Knology Model" xfId="364" xr:uid="{00000000-0005-0000-0000-00006B010000}"/>
    <cellStyle name="_MultipleSpace_Knology Model_2007_5YrFcst_Mar 08 v47_vBB" xfId="365" xr:uid="{00000000-0005-0000-0000-00006C010000}"/>
    <cellStyle name="_MultipleSpace_Knology Model_Penthouse Fixed Income Valuation v1" xfId="366" xr:uid="{00000000-0005-0000-0000-00006D010000}"/>
    <cellStyle name="_MultipleSpace_Knology Model_Penthouse Fixed Income Valuation v4" xfId="367" xr:uid="{00000000-0005-0000-0000-00006E010000}"/>
    <cellStyle name="_MultipleSpace_lbo_long_model" xfId="368" xr:uid="{00000000-0005-0000-0000-00006F010000}"/>
    <cellStyle name="_MultipleSpace_Model Assumptions" xfId="369" xr:uid="{00000000-0005-0000-0000-000070010000}"/>
    <cellStyle name="_MultipleSpace_Model Assumptions (2)" xfId="370" xr:uid="{00000000-0005-0000-0000-000071010000}"/>
    <cellStyle name="_MultipleSpace_Model Assumptions (2)_2007_5YrFcst_Mar 08 v47_vBB" xfId="371" xr:uid="{00000000-0005-0000-0000-000072010000}"/>
    <cellStyle name="_MultipleSpace_Model Assumptions (2)_Penthouse Fixed Income Valuation v1" xfId="372" xr:uid="{00000000-0005-0000-0000-000073010000}"/>
    <cellStyle name="_MultipleSpace_Model Assumptions (2)_Penthouse Fixed Income Valuation v4" xfId="373" xr:uid="{00000000-0005-0000-0000-000074010000}"/>
    <cellStyle name="_MultipleSpace_Model Assumptions_2007_5YrFcst_Mar 08 v47_vBB" xfId="374" xr:uid="{00000000-0005-0000-0000-000075010000}"/>
    <cellStyle name="_MultipleSpace_Model Assumptions_Penthouse Fixed Income Valuation v1" xfId="375" xr:uid="{00000000-0005-0000-0000-000076010000}"/>
    <cellStyle name="_MultipleSpace_Model Assumptions_Penthouse Fixed Income Valuation v4" xfId="376" xr:uid="{00000000-0005-0000-0000-000077010000}"/>
    <cellStyle name="_MultipleSpace_PW Access Revenue" xfId="377" xr:uid="{00000000-0005-0000-0000-000078010000}"/>
    <cellStyle name="_MultipleSpace_PW Access Revenue 2" xfId="378" xr:uid="{00000000-0005-0000-0000-000079010000}"/>
    <cellStyle name="_MultipleSpace_Robert pages" xfId="379" xr:uid="{00000000-0005-0000-0000-00007A010000}"/>
    <cellStyle name="_MultipleSpace_Robert pages 2" xfId="380" xr:uid="{00000000-0005-0000-0000-00007B010000}"/>
    <cellStyle name="_MultipleSpace_S&amp;S Model" xfId="381" xr:uid="{00000000-0005-0000-0000-00007C010000}"/>
    <cellStyle name="_MultipleSpace_S&amp;S Model 2" xfId="382" xr:uid="{00000000-0005-0000-0000-00007D010000}"/>
    <cellStyle name="_MultipleSpace_Synergy Analysis" xfId="383" xr:uid="{00000000-0005-0000-0000-00007E010000}"/>
    <cellStyle name="_MultipleSpace_Synergy Analysis 2" xfId="384" xr:uid="{00000000-0005-0000-0000-00007F010000}"/>
    <cellStyle name="_MultipleSpace_Synergy Analysis_co-advisors" xfId="385" xr:uid="{00000000-0005-0000-0000-000080010000}"/>
    <cellStyle name="_MultipleSpace_Synergy Analysis_co-advisors 2" xfId="386" xr:uid="{00000000-0005-0000-0000-000081010000}"/>
    <cellStyle name="_MultipleSpace_Synergy Calc 1.1 rev 5-yr aug high1_bpace" xfId="387" xr:uid="{00000000-0005-0000-0000-000082010000}"/>
    <cellStyle name="_MultipleSpace_Synergy Calc 1.1 rev 5-yr aug high1_bpace 2" xfId="388" xr:uid="{00000000-0005-0000-0000-000083010000}"/>
    <cellStyle name="_MultipleSpace_Synergy Detail _gs" xfId="389" xr:uid="{00000000-0005-0000-0000-000084010000}"/>
    <cellStyle name="_Murray Energy Model v.59" xfId="390" xr:uid="{00000000-0005-0000-0000-000085010000}"/>
    <cellStyle name="_Murray Energy Model v.59 2" xfId="391" xr:uid="{00000000-0005-0000-0000-000086010000}"/>
    <cellStyle name="_Murray Energy Model v.59_Armenia_EApricing_020912" xfId="2396" xr:uid="{00D0F3C0-CD36-461F-8F2C-547B85F3903F}"/>
    <cellStyle name="_Murray Energy Model v.59_GG_Prices" xfId="2397" xr:uid="{7D9E7E6E-C492-4265-80CC-EDE4ABEB17D9}"/>
    <cellStyle name="_Murray Energy Model v.59_KNOL PADD - Final revised 6.14.05" xfId="392" xr:uid="{00000000-0005-0000-0000-000087010000}"/>
    <cellStyle name="_Murray Energy Model v.59_KNOL PADD - Final revised 6.14.05 2" xfId="393" xr:uid="{00000000-0005-0000-0000-000088010000}"/>
    <cellStyle name="_Murray Energy Model v.59_KNOL PADD - Final revised 6.14.05_1" xfId="394" xr:uid="{00000000-0005-0000-0000-000089010000}"/>
    <cellStyle name="_Murray Energy Model v.59_KNOL PADD - Final revised 6.14.05_1 2" xfId="395" xr:uid="{00000000-0005-0000-0000-00008A010000}"/>
    <cellStyle name="_Murray Energy Model v.59_KNOL PADD - Final revised 6.14.05_1_Armenia_EApricing_020912" xfId="2398" xr:uid="{C3F32AA4-3584-4147-96B5-91FECE3B2016}"/>
    <cellStyle name="_Murray Energy Model v.59_KNOL PADD - Final revised 6.14.05_1_GG_Prices" xfId="2399" xr:uid="{E239BDC3-4793-41D1-8AEC-068F23B2D660}"/>
    <cellStyle name="_Murray Energy Model v.59_KNOL PADD - Final revised 6.14.05_1_Kyrgyzstan PAR RSM v.5" xfId="2400" xr:uid="{74C13D0C-88A4-4DC9-B0B8-82FB3BDF603C}"/>
    <cellStyle name="_Murray Energy Model v.59_KNOL PADD - Final revised 6.14.05_1_PROMOTIONS" xfId="2401" xr:uid="{A341426F-5DE4-4CB7-A1AA-67878B213AAD}"/>
    <cellStyle name="_Murray Energy Model v.59_KNOL PADD - Final revised 6.14.05_1_Sheet1" xfId="2402" xr:uid="{5DE82877-FFBC-4AE4-9D13-C46F3F5935A5}"/>
    <cellStyle name="_Murray Energy Model v.59_KNOL PADD - Final revised 6.14.05_2007_5YrFcst_Mar 08 v47_vBB" xfId="396" xr:uid="{00000000-0005-0000-0000-00008B010000}"/>
    <cellStyle name="_Murray Energy Model v.59_KNOL PADD - Final revised 6.14.05_2007_5YrFcst_Mar 08 v47_vBB 2" xfId="397" xr:uid="{00000000-0005-0000-0000-00008C010000}"/>
    <cellStyle name="_Murray Energy Model v.59_KNOL PADD - Final revised 6.14.05_2007_5YrFcst_Mar 08 v47_vBB_PROMOTIONS" xfId="2403" xr:uid="{C9E03285-34B6-4182-99B7-1D8588A12DED}"/>
    <cellStyle name="_Murray Energy Model v.59_KNOL PADD - Final revised 6.14.05_Armenia_EApricing_020912" xfId="2404" xr:uid="{C54D5392-A6CA-408F-96ED-27CE6865E962}"/>
    <cellStyle name="_Murray Energy Model v.59_KNOL PADD - Final revised 6.14.05_GG_Prices" xfId="2405" xr:uid="{EE89B44E-9AFA-4F95-ABED-0DD901D82E6E}"/>
    <cellStyle name="_Murray Energy Model v.59_KNOL PADD - Final revised 6.14.05_Kyrgyzstan PAR RSM v.5" xfId="2406" xr:uid="{2749FDBF-B859-4239-8981-33FA947D393E}"/>
    <cellStyle name="_Murray Energy Model v.59_KNOL PADD - Final revised 6.14.05_PROMOTIONS" xfId="2407" xr:uid="{1244B047-1DD8-42F8-A9C0-3D9376352F14}"/>
    <cellStyle name="_Murray Energy Model v.59_KNOL PADD - Final revised 6.14.05_Sheet1" xfId="2408" xr:uid="{B14E6AB3-D1EE-45FD-8F7D-9265170B6005}"/>
    <cellStyle name="_Murray Energy Model v.59_Kyrgyzstan PAR RSM v.5" xfId="2409" xr:uid="{51912AE5-E664-4925-A54A-515F85D5A960}"/>
    <cellStyle name="_Murray Energy Model v.59_PROMOTIONS" xfId="2410" xr:uid="{770EC8A9-27B9-45A3-AE3E-5E18EDDBD297}"/>
    <cellStyle name="_Murray Energy Model v.59_Sheet1" xfId="2411" xr:uid="{5E983E9A-3F53-4D30-8623-9AEC01ED90A0}"/>
    <cellStyle name="_Murray Energy Model v.60" xfId="398" xr:uid="{00000000-0005-0000-0000-00008D010000}"/>
    <cellStyle name="_Murray Energy Model v.60 2" xfId="399" xr:uid="{00000000-0005-0000-0000-00008E010000}"/>
    <cellStyle name="_Murray Energy Model v.60_Armenia_EApricing_020912" xfId="2412" xr:uid="{D92798DB-86A9-4968-B7EA-8153E150A822}"/>
    <cellStyle name="_Murray Energy Model v.60_GG_Prices" xfId="2413" xr:uid="{5CB23D9E-CD96-43B3-A0CE-5DA0CFB1B02F}"/>
    <cellStyle name="_Murray Energy Model v.60_KNOL PADD - Final revised 6.14.05" xfId="400" xr:uid="{00000000-0005-0000-0000-00008F010000}"/>
    <cellStyle name="_Murray Energy Model v.60_KNOL PADD - Final revised 6.14.05 2" xfId="401" xr:uid="{00000000-0005-0000-0000-000090010000}"/>
    <cellStyle name="_Murray Energy Model v.60_KNOL PADD - Final revised 6.14.05_1" xfId="402" xr:uid="{00000000-0005-0000-0000-000091010000}"/>
    <cellStyle name="_Murray Energy Model v.60_KNOL PADD - Final revised 6.14.05_1 2" xfId="403" xr:uid="{00000000-0005-0000-0000-000092010000}"/>
    <cellStyle name="_Murray Energy Model v.60_KNOL PADD - Final revised 6.14.05_1_Armenia_EApricing_020912" xfId="2414" xr:uid="{64D012F5-B80E-4815-B286-77EFF0D00E86}"/>
    <cellStyle name="_Murray Energy Model v.60_KNOL PADD - Final revised 6.14.05_1_GG_Prices" xfId="2415" xr:uid="{F64DFA78-22CB-40B9-A4CD-2E291FAA475B}"/>
    <cellStyle name="_Murray Energy Model v.60_KNOL PADD - Final revised 6.14.05_1_Kyrgyzstan PAR RSM v.5" xfId="2416" xr:uid="{65D1F8D7-F70E-47CA-B6BC-4DA8CA487F24}"/>
    <cellStyle name="_Murray Energy Model v.60_KNOL PADD - Final revised 6.14.05_1_PROMOTIONS" xfId="2417" xr:uid="{831EAE3C-35DA-4C1C-BE25-749B74A63D66}"/>
    <cellStyle name="_Murray Energy Model v.60_KNOL PADD - Final revised 6.14.05_1_Sheet1" xfId="2418" xr:uid="{701B128A-5C1E-4DD9-B5B8-DA1318C0EADC}"/>
    <cellStyle name="_Murray Energy Model v.60_KNOL PADD - Final revised 6.14.05_2007_5YrFcst_Mar 08 v47_vBB" xfId="404" xr:uid="{00000000-0005-0000-0000-000093010000}"/>
    <cellStyle name="_Murray Energy Model v.60_KNOL PADD - Final revised 6.14.05_2007_5YrFcst_Mar 08 v47_vBB 2" xfId="405" xr:uid="{00000000-0005-0000-0000-000094010000}"/>
    <cellStyle name="_Murray Energy Model v.60_KNOL PADD - Final revised 6.14.05_2007_5YrFcst_Mar 08 v47_vBB_PROMOTIONS" xfId="2419" xr:uid="{8A3C91CB-DF12-4439-B510-6E0D8976DA64}"/>
    <cellStyle name="_Murray Energy Model v.60_KNOL PADD - Final revised 6.14.05_Armenia_EApricing_020912" xfId="2420" xr:uid="{094220B7-DA9E-4929-B1CE-1F8AD4D3AE7E}"/>
    <cellStyle name="_Murray Energy Model v.60_KNOL PADD - Final revised 6.14.05_GG_Prices" xfId="2421" xr:uid="{428714C8-DDB4-4DB9-B295-DC5D3B0224FA}"/>
    <cellStyle name="_Murray Energy Model v.60_KNOL PADD - Final revised 6.14.05_Kyrgyzstan PAR RSM v.5" xfId="2422" xr:uid="{31336249-73CF-4476-AA32-7BCA95729A38}"/>
    <cellStyle name="_Murray Energy Model v.60_KNOL PADD - Final revised 6.14.05_PROMOTIONS" xfId="2423" xr:uid="{379C9628-3DCE-4368-B8AC-8EC794050533}"/>
    <cellStyle name="_Murray Energy Model v.60_KNOL PADD - Final revised 6.14.05_Sheet1" xfId="2424" xr:uid="{416DB342-2D89-4127-B41A-04185986EB3E}"/>
    <cellStyle name="_Murray Energy Model v.60_Kyrgyzstan PAR RSM v.5" xfId="2425" xr:uid="{9A0E14A7-4451-4212-A68E-7D3B7F8B1B4D}"/>
    <cellStyle name="_Murray Energy Model v.60_PROMOTIONS" xfId="2426" xr:uid="{CDDFD861-B472-4F5F-9B8E-A200175AC81B}"/>
    <cellStyle name="_Murray Energy Model v.60_Sheet1" xfId="2427" xr:uid="{80EE8758-1500-4187-9A56-E12DF8A632B5}"/>
    <cellStyle name="_Percent" xfId="406" xr:uid="{00000000-0005-0000-0000-000095010000}"/>
    <cellStyle name="_Percent 2" xfId="407" xr:uid="{00000000-0005-0000-0000-000096010000}"/>
    <cellStyle name="_Percent_7-12 TWC 1" xfId="408" xr:uid="{00000000-0005-0000-0000-000097010000}"/>
    <cellStyle name="_Percent_7-12 TWC 1 2" xfId="409" xr:uid="{00000000-0005-0000-0000-000098010000}"/>
    <cellStyle name="_Percent_7-12 TWC 1_2007_5YrFcst_AM v40" xfId="410" xr:uid="{00000000-0005-0000-0000-000099010000}"/>
    <cellStyle name="_Percent_7-12 TWC 1_2007_5YrFcst_AM v40 2" xfId="411" xr:uid="{00000000-0005-0000-0000-00009A010000}"/>
    <cellStyle name="_Percent_7-12 TWC 1_Backup Financials" xfId="412" xr:uid="{00000000-0005-0000-0000-00009B010000}"/>
    <cellStyle name="_Percent_7-12 TWC 1_Backup Financials 2" xfId="413" xr:uid="{00000000-0005-0000-0000-00009C010000}"/>
    <cellStyle name="_Percent_jons template" xfId="414" xr:uid="{00000000-0005-0000-0000-00009D010000}"/>
    <cellStyle name="_Percent_jons template 2" xfId="415" xr:uid="{00000000-0005-0000-0000-00009E010000}"/>
    <cellStyle name="_Percent_jons template_2007_5YrFcst_Mar 08 v47_vBB" xfId="416" xr:uid="{00000000-0005-0000-0000-00009F010000}"/>
    <cellStyle name="_Percent_jons template_2007_5YrFcst_Mar 08 v47_vBB 2" xfId="417" xr:uid="{00000000-0005-0000-0000-0000A0010000}"/>
    <cellStyle name="_Percent_PW Access Revenue" xfId="418" xr:uid="{00000000-0005-0000-0000-0000A1010000}"/>
    <cellStyle name="_Percent_PW Access Revenue 2" xfId="419" xr:uid="{00000000-0005-0000-0000-0000A2010000}"/>
    <cellStyle name="_Percent_Robert pages" xfId="420" xr:uid="{00000000-0005-0000-0000-0000A3010000}"/>
    <cellStyle name="_Percent_Robert pages 2" xfId="421" xr:uid="{00000000-0005-0000-0000-0000A4010000}"/>
    <cellStyle name="_Percent_Robert pages_2007_5YrFcst_Mar 08 v47_vBB" xfId="422" xr:uid="{00000000-0005-0000-0000-0000A5010000}"/>
    <cellStyle name="_Percent_Robert pages_2007_5YrFcst_Mar 08 v47_vBB 2" xfId="423" xr:uid="{00000000-0005-0000-0000-0000A6010000}"/>
    <cellStyle name="_Percent_Robert pages_Penthouse Fixed Income Valuation v1" xfId="424" xr:uid="{00000000-0005-0000-0000-0000A7010000}"/>
    <cellStyle name="_Percent_Robert pages_Penthouse Fixed Income Valuation v1 2" xfId="425" xr:uid="{00000000-0005-0000-0000-0000A8010000}"/>
    <cellStyle name="_Percent_Robert pages_Penthouse Fixed Income Valuation v4" xfId="426" xr:uid="{00000000-0005-0000-0000-0000A9010000}"/>
    <cellStyle name="_Percent_Robert pages_Penthouse Fixed Income Valuation v4 2" xfId="427" xr:uid="{00000000-0005-0000-0000-0000AA010000}"/>
    <cellStyle name="_PercentReal" xfId="428" xr:uid="{00000000-0005-0000-0000-0000AB010000}"/>
    <cellStyle name="_PercentReal_ClientLogic Memo3" xfId="429" xr:uid="{00000000-0005-0000-0000-0000AC010000}"/>
    <cellStyle name="_PercentReal_comps 2.25.05" xfId="430" xr:uid="{00000000-0005-0000-0000-0000AD010000}"/>
    <cellStyle name="_PercentReal_Gelco Model" xfId="431" xr:uid="{00000000-0005-0000-0000-0000AE010000}"/>
    <cellStyle name="_PercentReal_Gelco Overview_3-11-04" xfId="432" xr:uid="{00000000-0005-0000-0000-0000AF010000}"/>
    <cellStyle name="_PercentReal_Indicative Term Sheet" xfId="433" xr:uid="{00000000-0005-0000-0000-0000B0010000}"/>
    <cellStyle name="_PercentReal_IRR Summary" xfId="434" xr:uid="{00000000-0005-0000-0000-0000B1010000}"/>
    <cellStyle name="_PercentReal_PADD" xfId="435" xr:uid="{00000000-0005-0000-0000-0000B2010000}"/>
    <cellStyle name="_PercentSpace" xfId="436" xr:uid="{00000000-0005-0000-0000-0000B3010000}"/>
    <cellStyle name="_PercentSpace 2" xfId="437" xr:uid="{00000000-0005-0000-0000-0000B4010000}"/>
    <cellStyle name="_PercentSpace_7-12 TWC 1" xfId="438" xr:uid="{00000000-0005-0000-0000-0000B5010000}"/>
    <cellStyle name="_PercentSpace_7-12 TWC 1 2" xfId="439" xr:uid="{00000000-0005-0000-0000-0000B6010000}"/>
    <cellStyle name="_PercentSpace_jons template" xfId="440" xr:uid="{00000000-0005-0000-0000-0000B7010000}"/>
    <cellStyle name="_PercentSpace_jons template 2" xfId="441" xr:uid="{00000000-0005-0000-0000-0000B8010000}"/>
    <cellStyle name="_PercentSpace_PW Access Revenue" xfId="442" xr:uid="{00000000-0005-0000-0000-0000B9010000}"/>
    <cellStyle name="_PercentSpace_PW Access Revenue 2" xfId="443" xr:uid="{00000000-0005-0000-0000-0000BA010000}"/>
    <cellStyle name="_PercentSpace_Robert pages" xfId="444" xr:uid="{00000000-0005-0000-0000-0000BB010000}"/>
    <cellStyle name="_PercentSpace_Robert pages 2" xfId="445" xr:uid="{00000000-0005-0000-0000-0000BC010000}"/>
    <cellStyle name="_PercentSpace_Robert pages_2007_5YrFcst_Mar 08 v47_vBB" xfId="446" xr:uid="{00000000-0005-0000-0000-0000BD010000}"/>
    <cellStyle name="_PercentSpace_Robert pages_2007_5YrFcst_Mar 08 v47_vBB 2" xfId="447" xr:uid="{00000000-0005-0000-0000-0000BE010000}"/>
    <cellStyle name="_PercentSpace_Synergy Detail _gs" xfId="448" xr:uid="{00000000-0005-0000-0000-0000BF010000}"/>
    <cellStyle name="_PRA Kits Soft Green_nov.11_FINAL" xfId="2434" xr:uid="{13E34A21-9265-46E0-88F9-602F776BABEB}"/>
    <cellStyle name="_PRA_Kits SG_Christmas 2010_02" xfId="2435" xr:uid="{AC502E11-B129-41F4-9574-029F5339E29A}"/>
    <cellStyle name="_PW Access Revenue" xfId="449" xr:uid="{00000000-0005-0000-0000-0000C0010000}"/>
    <cellStyle name="_PW Access Revenue 2" xfId="450" xr:uid="{00000000-0005-0000-0000-0000C1010000}"/>
    <cellStyle name="_PW Access Revenue_2007_5YrFcst_AM v34 (Country SG&amp;A Update and Financial Back Up)" xfId="451" xr:uid="{00000000-0005-0000-0000-0000C2010000}"/>
    <cellStyle name="_PW Access Revenue_2007_5YrFcst_AM v34 (Country SG&amp;A Update and Financial Back Up) 2" xfId="452" xr:uid="{00000000-0005-0000-0000-0000C3010000}"/>
    <cellStyle name="_PW Access Revenue_2007_5YrFcst_AM v34 (Country SG&amp;A Update and Financial Back Up)_DSR Monthly 2012" xfId="2437" xr:uid="{C252ADA9-0F15-40FD-89E3-B2BEED92B389}"/>
    <cellStyle name="_PW Access Revenue_2007_5YrFcst_AM v38" xfId="453" xr:uid="{00000000-0005-0000-0000-0000C4010000}"/>
    <cellStyle name="_PW Access Revenue_2007_5YrFcst_AM v38 2" xfId="454" xr:uid="{00000000-0005-0000-0000-0000C5010000}"/>
    <cellStyle name="_PW Access Revenue_2007_5YrFcst_AM v38_DSR Monthly 2012" xfId="2439" xr:uid="{790C5584-94EB-4026-BD1C-377ABDB76735}"/>
    <cellStyle name="_PW Access Revenue_2007_5YrFcst_AM v41" xfId="455" xr:uid="{00000000-0005-0000-0000-0000C6010000}"/>
    <cellStyle name="_PW Access Revenue_2007_5YrFcst_AM v41 (Final 20070823 BOD mtg)" xfId="456" xr:uid="{00000000-0005-0000-0000-0000C7010000}"/>
    <cellStyle name="_PW Access Revenue_2007_5YrFcst_AM v41 (Final 20070823 BOD mtg) 2" xfId="457" xr:uid="{00000000-0005-0000-0000-0000C8010000}"/>
    <cellStyle name="_PW Access Revenue_2007_5YrFcst_AM v41 (Final 20070823 BOD mtg)_DSR Monthly 2012" xfId="2440" xr:uid="{7549999C-1FC1-484E-8256-E69C25ABFAE4}"/>
    <cellStyle name="_PW Access Revenue_2007_5YrFcst_AM v41 2" xfId="458" xr:uid="{00000000-0005-0000-0000-0000C9010000}"/>
    <cellStyle name="_PW Access Revenue_2007_5YrFcst_AM v41 3" xfId="459" xr:uid="{00000000-0005-0000-0000-0000CA010000}"/>
    <cellStyle name="_PW Access Revenue_2007_5YrFcst_AM v41 4" xfId="460" xr:uid="{00000000-0005-0000-0000-0000CB010000}"/>
    <cellStyle name="_PW Access Revenue_2007_5YrFcst_AM v41_DSR Monthly 2012" xfId="2441" xr:uid="{A3977E97-57DE-4DF8-BF4A-EB577878F882}"/>
    <cellStyle name="_PW Access Revenue_2007_5YrFcst_Oct07BOD v42" xfId="461" xr:uid="{00000000-0005-0000-0000-0000CC010000}"/>
    <cellStyle name="_PW Access Revenue_2007_5YrFcst_Oct07BOD v42 (Capex Schedule v2)" xfId="462" xr:uid="{00000000-0005-0000-0000-0000CD010000}"/>
    <cellStyle name="_PW Access Revenue_2007_5YrFcst_Oct07BOD v42 (Capex Schedule v2) 2" xfId="463" xr:uid="{00000000-0005-0000-0000-0000CE010000}"/>
    <cellStyle name="_PW Access Revenue_2007_5YrFcst_Oct07BOD v42 (Capex Schedule v2)_DSR Monthly 2012" xfId="2442" xr:uid="{C86E903D-E1B5-4B49-8389-262AC2FBCB31}"/>
    <cellStyle name="_PW Access Revenue_2007_5YrFcst_Oct07BOD v42 2" xfId="464" xr:uid="{00000000-0005-0000-0000-0000CF010000}"/>
    <cellStyle name="_PW Access Revenue_2007_5YrFcst_Oct07BOD v42 3" xfId="465" xr:uid="{00000000-0005-0000-0000-0000D0010000}"/>
    <cellStyle name="_PW Access Revenue_2007_5YrFcst_Oct07BOD v42 4" xfId="466" xr:uid="{00000000-0005-0000-0000-0000D1010000}"/>
    <cellStyle name="_PW Access Revenue_2007_5YrFcst_Oct07BOD v42_DSR Monthly 2012" xfId="2443" xr:uid="{40D728E6-E649-483D-BCAF-97DE6151DC5E}"/>
    <cellStyle name="_PW Access Revenue_2007_5YrFcst_Oct07BOD v46 (Old Fcst)" xfId="467" xr:uid="{00000000-0005-0000-0000-0000D2010000}"/>
    <cellStyle name="_PW Access Revenue_2007_5YrFcst_Oct07BOD v46 (Old Fcst) 2" xfId="468" xr:uid="{00000000-0005-0000-0000-0000D3010000}"/>
    <cellStyle name="_PW Access Revenue_2007_5YrFcst_Oct07BOD v46 (Old Fcst)_DSR Monthly 2012" xfId="2444" xr:uid="{3D0A2018-E842-419D-8BD1-18EB1012C91A}"/>
    <cellStyle name="_PW Access Revenue_Armenia proposed DS Price-list and Filuet prices19 Dec 2011" xfId="2445" xr:uid="{545E2668-7912-4F81-864F-EA6C962797AF}"/>
    <cellStyle name="_PW Access Revenue_Backup Financials" xfId="469" xr:uid="{00000000-0005-0000-0000-0000D4010000}"/>
    <cellStyle name="_PW Access Revenue_Backup Financials 2" xfId="470" xr:uid="{00000000-0005-0000-0000-0000D5010000}"/>
    <cellStyle name="_PW Access Revenue_Backup Financials_DSR Monthly 2012" xfId="2446" xr:uid="{99B1B1D9-2F24-4DD9-A086-B24C7CFA364C}"/>
    <cellStyle name="_PW Access Revenue_DSR Monthly 2012" xfId="2447" xr:uid="{64C27FF5-FC71-4DF5-966D-73D139DF91C5}"/>
    <cellStyle name="_PW Access Revenue_KYRG NIP Pricing proposal v2" xfId="2448" xr:uid="{E24C20BF-4F54-4FF4-9BD2-7F0A149EC66E}"/>
    <cellStyle name="_PW Access Revenue_Kyrgsystan Importer PL" xfId="2449" xr:uid="{F39ACFAC-4999-48C7-8CA6-EBA543B8DC2C}"/>
    <cellStyle name="_PW Access Revenue_Kyrgyzstan PAR RSM v.5" xfId="2450" xr:uid="{E71557CC-D96F-4406-BB82-7501BB5C2DFD}"/>
    <cellStyle name="_PW Access Revenue_Mongolia Pricing comparision_v3_AQ 3%  6%" xfId="2451" xr:uid="{5C8BAC5D-589A-4D12-836A-D326A9EEC927}"/>
    <cellStyle name="_PW Access Revenue_Mongolia Pricing comparision_v3_AQ 3%  6% 2" xfId="2452" xr:uid="{61B23503-948E-400A-8452-0747B0961188}"/>
    <cellStyle name="_PW Access Revenue_Mongolia_Pricing_v2_mail" xfId="2453" xr:uid="{61106FAB-FBA2-4F6A-88AD-DAF39396B7E8}"/>
    <cellStyle name="_PW Access Revenue_Mongolia_Pricing_v2_mail 2" xfId="2454" xr:uid="{B1CB78CA-3BEC-4E24-9B48-A6E264605125}"/>
    <cellStyle name="_PW Access Revenue_Xl0000044" xfId="2455" xr:uid="{42290905-2B65-4A87-83E6-2FE3928F85BD}"/>
    <cellStyle name="_Report to Tim" xfId="2456" xr:uid="{8A8BA860-298B-4DE5-A205-9F62D497DBFA}"/>
    <cellStyle name="_River Model 3.08.04" xfId="471" xr:uid="{00000000-0005-0000-0000-0000D6010000}"/>
    <cellStyle name="_River Model 3.08.04 2" xfId="472" xr:uid="{00000000-0005-0000-0000-0000D7010000}"/>
    <cellStyle name="_SAM_v6_07 14 2008" xfId="473" xr:uid="{00000000-0005-0000-0000-0000D8010000}"/>
    <cellStyle name="_SAM_v6_07 14 2008 2" xfId="474" xr:uid="{00000000-0005-0000-0000-0000D9010000}"/>
    <cellStyle name="_Scorecard" xfId="2457" xr:uid="{3DB6FF96-879A-4987-ABB2-629D1051E163}"/>
    <cellStyle name="_Scorecard_KYRG NIP Pricing proposal v2" xfId="2458" xr:uid="{29472158-6FD6-4FF3-A05D-706C6ED3E524}"/>
    <cellStyle name="_Scorecard_Kyrgsystan Importer PL" xfId="2459" xr:uid="{8F5B74AB-A9D0-4894-A85C-429C4DDDF3C9}"/>
    <cellStyle name="_Scorecard_Kyrgyzstan PAR RSM v.5" xfId="2460" xr:uid="{7496D533-024B-4C90-9874-0EF84CAED5F4}"/>
    <cellStyle name="_Scorecard_Xl0000044" xfId="2461" xr:uid="{5DCBC4E7-EAB6-40D3-8D0E-844D3FB98EBE}"/>
    <cellStyle name="_SubHeading" xfId="475" xr:uid="{00000000-0005-0000-0000-0000DA010000}"/>
    <cellStyle name="_SubHeading_2007_5YrFcst_AM v40" xfId="476" xr:uid="{00000000-0005-0000-0000-0000DB010000}"/>
    <cellStyle name="_SubHeading_2007_5YrFcst_AM v40 2" xfId="477" xr:uid="{00000000-0005-0000-0000-0000DC010000}"/>
    <cellStyle name="_SubHeading_2007_5YrFcst_AM v40_DSR Monthly 2012" xfId="2462" xr:uid="{FAE006E6-52D3-4392-9539-B132C7438BAD}"/>
    <cellStyle name="_SubHeading_2007_5YrFcst_Mar 08 v47_vBB" xfId="478" xr:uid="{00000000-0005-0000-0000-0000DD010000}"/>
    <cellStyle name="_SubHeading_2007_5YrFcst_Mar 08 v47_vBB 2" xfId="479" xr:uid="{00000000-0005-0000-0000-0000DE010000}"/>
    <cellStyle name="_SubHeading_2007_5YrFcst_Mar 08 v47_vBB_DSR Monthly 2012" xfId="2463" xr:uid="{30721CDF-DCF0-4097-AB33-FB5590A2C63D}"/>
    <cellStyle name="_SubHeading_Backup Financials" xfId="480" xr:uid="{00000000-0005-0000-0000-0000DF010000}"/>
    <cellStyle name="_SubHeading_Combined Synergy Presentation" xfId="481" xr:uid="{00000000-0005-0000-0000-0000E0010000}"/>
    <cellStyle name="_SubHeading_Knology Model" xfId="482" xr:uid="{00000000-0005-0000-0000-0000E1010000}"/>
    <cellStyle name="_SubHeading_Knology Model_2007_5YrFcst_AM v40" xfId="483" xr:uid="{00000000-0005-0000-0000-0000E2010000}"/>
    <cellStyle name="_SubHeading_Knology Model_2007_5YrFcst_AM v40 2" xfId="484" xr:uid="{00000000-0005-0000-0000-0000E3010000}"/>
    <cellStyle name="_SubHeading_Knology Model_2007_5YrFcst_AM v40_DSR Monthly 2012" xfId="2464" xr:uid="{4E50BB70-6981-4105-A7B1-20398FE69C69}"/>
    <cellStyle name="_SubHeading_Knology Model_2007_5YrFcst_Mar 08 v47_vBB" xfId="485" xr:uid="{00000000-0005-0000-0000-0000E4010000}"/>
    <cellStyle name="_SubHeading_Knology Model_2007_5YrFcst_Mar 08 v47_vBB 2" xfId="486" xr:uid="{00000000-0005-0000-0000-0000E5010000}"/>
    <cellStyle name="_SubHeading_Knology Model_2007_5YrFcst_Mar 08 v47_vBB_DSR Monthly 2012" xfId="2465" xr:uid="{4E0524F6-D56B-4B57-862A-11D0180BFB08}"/>
    <cellStyle name="_SubHeading_Knology Model_Backup Financials" xfId="487" xr:uid="{00000000-0005-0000-0000-0000E6010000}"/>
    <cellStyle name="_SubHeading_lbo_long_model" xfId="488" xr:uid="{00000000-0005-0000-0000-0000E7010000}"/>
    <cellStyle name="_SubHeading_lbo_long_model 2" xfId="489" xr:uid="{00000000-0005-0000-0000-0000E8010000}"/>
    <cellStyle name="_SubHeading_lbo_long_model_Armenia proposed DS Price-list and Filuet prices19 Dec 2011" xfId="2466" xr:uid="{5DED7F82-E875-4928-8039-4E0E6792944D}"/>
    <cellStyle name="_SubHeading_lbo_long_model_DSR Monthly 2012" xfId="2467" xr:uid="{3159DCED-AEC0-48D8-BF2C-25020431653F}"/>
    <cellStyle name="_SubHeading_lbo_long_model_KYRG NIP Pricing proposal v2" xfId="2468" xr:uid="{C0AB5422-A325-4FEE-A831-3A19DEBBC8CD}"/>
    <cellStyle name="_SubHeading_lbo_long_model_Kyrgsystan Importer PL" xfId="2469" xr:uid="{2F76C3CF-7906-48F0-80B3-6FE52A61E702}"/>
    <cellStyle name="_SubHeading_lbo_long_model_Kyrgyzstan PAR RSM v.5" xfId="2470" xr:uid="{DC94C567-D32D-41DF-AC0E-6C715448C4E7}"/>
    <cellStyle name="_SubHeading_lbo_long_model_Mongolia Pricing comparision_v3_AQ 3%  6%" xfId="2471" xr:uid="{E1B72873-11AA-4126-8858-7E78EB43DE25}"/>
    <cellStyle name="_SubHeading_lbo_long_model_Mongolia Pricing comparision_v3_AQ 3%  6% 2" xfId="2472" xr:uid="{1244F9B6-ED12-4A5E-ADF2-15402582312F}"/>
    <cellStyle name="_SubHeading_lbo_long_model_Mongolia_Pricing_v2_mail" xfId="2473" xr:uid="{B125689F-44D0-4AF3-9C92-84C8D9014A85}"/>
    <cellStyle name="_SubHeading_lbo_long_model_Mongolia_Pricing_v2_mail 2" xfId="2474" xr:uid="{5D464E55-326A-45E1-972D-2DE2FF40F084}"/>
    <cellStyle name="_SubHeading_lbo_long_model_Xl0000044" xfId="2475" xr:uid="{8554022D-468E-427E-B56E-942DC698A3FA}"/>
    <cellStyle name="_SubHeading_Model Assumptions" xfId="490" xr:uid="{00000000-0005-0000-0000-0000E9010000}"/>
    <cellStyle name="_SubHeading_Model Assumptions (2)" xfId="491" xr:uid="{00000000-0005-0000-0000-0000EA010000}"/>
    <cellStyle name="_SubHeading_personal" xfId="492" xr:uid="{00000000-0005-0000-0000-0000EB010000}"/>
    <cellStyle name="_SubHeading_prestemp" xfId="493" xr:uid="{00000000-0005-0000-0000-0000EC010000}"/>
    <cellStyle name="_SubHeading_prestemp 2" xfId="494" xr:uid="{00000000-0005-0000-0000-0000ED010000}"/>
    <cellStyle name="_SubHeading_prestemp_Armenia proposed DS Price-list and Filuet prices19 Dec 2011" xfId="2476" xr:uid="{DFD64053-8A42-4DB1-A11E-1516375EDC46}"/>
    <cellStyle name="_SubHeading_prestemp_DSR Monthly 2012" xfId="2477" xr:uid="{EA022B14-427B-4033-93EF-23A2D3F4FA68}"/>
    <cellStyle name="_SubHeading_prestemp_Knology Model" xfId="495" xr:uid="{00000000-0005-0000-0000-0000EE010000}"/>
    <cellStyle name="_SubHeading_prestemp_Knology Model_2007_5YrFcst_AM v40" xfId="496" xr:uid="{00000000-0005-0000-0000-0000EF010000}"/>
    <cellStyle name="_SubHeading_prestemp_Knology Model_2007_5YrFcst_AM v40 2" xfId="497" xr:uid="{00000000-0005-0000-0000-0000F0010000}"/>
    <cellStyle name="_SubHeading_prestemp_Knology Model_2007_5YrFcst_AM v40_DSR Monthly 2012" xfId="2478" xr:uid="{1AF4D820-1211-4AC5-ACBC-4E3D56F891E9}"/>
    <cellStyle name="_SubHeading_prestemp_Knology Model_2007_5YrFcst_Mar 08 v47_vBB" xfId="498" xr:uid="{00000000-0005-0000-0000-0000F1010000}"/>
    <cellStyle name="_SubHeading_prestemp_Knology Model_2007_5YrFcst_Mar 08 v47_vBB 2" xfId="499" xr:uid="{00000000-0005-0000-0000-0000F2010000}"/>
    <cellStyle name="_SubHeading_prestemp_Knology Model_2007_5YrFcst_Mar 08 v47_vBB_DSR Monthly 2012" xfId="2479" xr:uid="{9CFA0270-FA75-4C9A-AA6E-2DCA26970A6B}"/>
    <cellStyle name="_SubHeading_prestemp_Knology Model_Backup Financials" xfId="500" xr:uid="{00000000-0005-0000-0000-0000F3010000}"/>
    <cellStyle name="_SubHeading_prestemp_KYRG NIP Pricing proposal v2" xfId="2480" xr:uid="{5F1CB8C7-0C30-432C-BBB2-33A8C5DB6596}"/>
    <cellStyle name="_SubHeading_prestemp_Kyrgsystan Importer PL" xfId="2481" xr:uid="{97F5BDBD-DFB4-4C98-B2C1-0A61B53709DF}"/>
    <cellStyle name="_SubHeading_prestemp_Kyrgyzstan PAR RSM v.5" xfId="2482" xr:uid="{4C023B24-3548-4DB8-93B7-08DCA47BA2AC}"/>
    <cellStyle name="_SubHeading_prestemp_Model Assumptions" xfId="501" xr:uid="{00000000-0005-0000-0000-0000F4010000}"/>
    <cellStyle name="_SubHeading_prestemp_Model Assumptions (2)" xfId="502" xr:uid="{00000000-0005-0000-0000-0000F5010000}"/>
    <cellStyle name="_SubHeading_prestemp_Mongolia Pricing comparision_v3_AQ 3%  6%" xfId="2484" xr:uid="{60D35560-6799-416A-A7F1-98F96139B523}"/>
    <cellStyle name="_SubHeading_prestemp_Mongolia Pricing comparision_v3_AQ 3%  6% 2" xfId="2485" xr:uid="{39457CA8-1D29-45A1-B33C-96579D98C223}"/>
    <cellStyle name="_SubHeading_prestemp_Mongolia_Pricing_v2_mail" xfId="2486" xr:uid="{7ECCE914-9C16-47CD-A220-D0D58E323598}"/>
    <cellStyle name="_SubHeading_prestemp_Mongolia_Pricing_v2_mail 2" xfId="2487" xr:uid="{7C1CB8C9-B4E5-44D8-8775-57FB87F93890}"/>
    <cellStyle name="_SubHeading_prestemp_PW Access Revenue" xfId="503" xr:uid="{00000000-0005-0000-0000-0000F6010000}"/>
    <cellStyle name="_SubHeading_prestemp_Xl0000044" xfId="2488" xr:uid="{ADD3DAC2-7CC6-4AEC-8FF5-E2C41E7826C0}"/>
    <cellStyle name="_SubHeading_Robert pages" xfId="504" xr:uid="{00000000-0005-0000-0000-0000F7010000}"/>
    <cellStyle name="_SubHeading_Synergy Analysis" xfId="505" xr:uid="{00000000-0005-0000-0000-0000F8010000}"/>
    <cellStyle name="_SubHeading_Synergy Analysis_co-advisors" xfId="506" xr:uid="{00000000-0005-0000-0000-0000F9010000}"/>
    <cellStyle name="_SubHeading_Synergy Calc 1.1 rev 5-yr aug high1_bpace" xfId="507" xr:uid="{00000000-0005-0000-0000-0000FA010000}"/>
    <cellStyle name="_Table" xfId="508" xr:uid="{00000000-0005-0000-0000-0000FB010000}"/>
    <cellStyle name="_Table_2007_5YrFcst_AM v40" xfId="509" xr:uid="{00000000-0005-0000-0000-0000FC010000}"/>
    <cellStyle name="_Table_2007_5YrFcst_AM v40 2" xfId="510" xr:uid="{00000000-0005-0000-0000-0000FD010000}"/>
    <cellStyle name="_Table_2007_5YrFcst_AM v40_DSR Monthly 2012" xfId="2489" xr:uid="{360DEAE0-300A-4E87-8C2B-602EB2EA7172}"/>
    <cellStyle name="_Table_2007_5YrFcst_Mar 08 v47_vBB" xfId="511" xr:uid="{00000000-0005-0000-0000-0000FE010000}"/>
    <cellStyle name="_Table_2007_5YrFcst_Mar 08 v47_vBB 2" xfId="512" xr:uid="{00000000-0005-0000-0000-0000FF010000}"/>
    <cellStyle name="_Table_2007_5YrFcst_Mar 08 v47_vBB_DSR Monthly 2012" xfId="2490" xr:uid="{1889F19F-EEB3-439D-9B02-3588E67C9BAA}"/>
    <cellStyle name="_Table_Armenia proposed DS Price-list and Filuet prices19 Dec 2011" xfId="2491" xr:uid="{79BE330B-233C-4C76-828A-0AA373441610}"/>
    <cellStyle name="_Table_Armenia proposed DS Price-list and Filuet prices19 Dec 2011_KYRG Importer price calculation" xfId="2492" xr:uid="{0A1FA12F-0FB0-4EC5-A45F-8712F5349FC1}"/>
    <cellStyle name="_Table_Backup Financials" xfId="513" xr:uid="{00000000-0005-0000-0000-000000020000}"/>
    <cellStyle name="_Table_Combined Synergy Presentation" xfId="514" xr:uid="{00000000-0005-0000-0000-000001020000}"/>
    <cellStyle name="_Table_Combined Synergy Presentation_Armenia proposed DS Price-list and Filuet prices19 Dec 2011" xfId="2493" xr:uid="{716F22E4-893B-4AD5-809D-72A323DFDF36}"/>
    <cellStyle name="_Table_Combined Synergy Presentation_Armenia proposed DS Price-list and Filuet prices19 Dec 2011_KYRG Importer price calculation" xfId="2494" xr:uid="{951A1579-7896-45A4-96F0-DB40D59D20D9}"/>
    <cellStyle name="_Table_Combined Synergy Presentation_KYRG NIP Pricing proposal v2" xfId="2495" xr:uid="{21B3322C-EF69-43F0-A7B2-E8F4392021B2}"/>
    <cellStyle name="_Table_Combined Synergy Presentation_KYRG NIP Pricing proposal v2_KYRG Importer price calculation" xfId="2496" xr:uid="{1A8ABBEF-EFC7-4BA2-A478-F77F4EA6AA13}"/>
    <cellStyle name="_Table_Combined Synergy Presentation_Kyrgsystan Importer PL" xfId="2497" xr:uid="{EBBC1F55-CEF7-4BC7-910A-E4DFA76AB84C}"/>
    <cellStyle name="_Table_Combined Synergy Presentation_Kyrgsystan Importer PL_KYRG Importer price calculation" xfId="2498" xr:uid="{37ADF3AE-DA0E-44D4-8BC8-0430B47B8119}"/>
    <cellStyle name="_Table_Combined Synergy Presentation_Kyrgyzstan PAR RSM v.5" xfId="2499" xr:uid="{F8487034-ADF8-4ACA-84F6-0F789EAD6BF3}"/>
    <cellStyle name="_Table_Combined Synergy Presentation_Kyrgyzstan PAR RSM v.5_KYRG Importer price calculation" xfId="2500" xr:uid="{90A6B0BA-83C6-44B8-B056-F6DCC8F0E515}"/>
    <cellStyle name="_Table_Combined Synergy Presentation_Xl0000044" xfId="2501" xr:uid="{F59C5912-0194-4613-B2A6-4CDE4E125D64}"/>
    <cellStyle name="_Table_Combined Synergy Presentation_Xl0000044_KYRG Importer price calculation" xfId="2502" xr:uid="{239BC55E-0A83-41DC-80B6-E3376B34748D}"/>
    <cellStyle name="_Table_July 2003 - Critical Payments" xfId="515" xr:uid="{00000000-0005-0000-0000-000002020000}"/>
    <cellStyle name="_Table_July 2003 - Critical Payments 2" xfId="516" xr:uid="{00000000-0005-0000-0000-000003020000}"/>
    <cellStyle name="_Table_July 2003 - Critical Payments_Armenia_EApricing_020912" xfId="2503" xr:uid="{CE4D05F9-3C0B-4A8C-804B-75D3460DC9E9}"/>
    <cellStyle name="_Table_July 2003 - Critical Payments_GG_Prices" xfId="2504" xr:uid="{567915E2-939D-4A90-B56A-D620A22E0F1F}"/>
    <cellStyle name="_Table_July 2003 - Critical Payments_Kyrgyzstan PAR RSM v.5" xfId="2505" xr:uid="{78B8D254-713C-439F-B7C0-74C074FEFA53}"/>
    <cellStyle name="_Table_July 2003 - Critical Payments_PROMOTIONS" xfId="2506" xr:uid="{1AAE7593-CDEB-40D7-A6DF-B2B41CC15B81}"/>
    <cellStyle name="_Table_July 2003 - Critical Payments_Sheet1" xfId="2507" xr:uid="{C40F0313-CBF3-4990-9673-57100407B476}"/>
    <cellStyle name="_Table_Knology Model" xfId="517" xr:uid="{00000000-0005-0000-0000-000004020000}"/>
    <cellStyle name="_Table_Knology Model_2007_5YrFcst_AM v40" xfId="518" xr:uid="{00000000-0005-0000-0000-000005020000}"/>
    <cellStyle name="_Table_Knology Model_2007_5YrFcst_AM v40 2" xfId="519" xr:uid="{00000000-0005-0000-0000-000006020000}"/>
    <cellStyle name="_Table_Knology Model_2007_5YrFcst_AM v40_DSR Monthly 2012" xfId="2509" xr:uid="{FDFA5B90-6F52-415A-84A9-79898EDA19AE}"/>
    <cellStyle name="_Table_Knology Model_2007_5YrFcst_Mar 08 v47_vBB" xfId="520" xr:uid="{00000000-0005-0000-0000-000007020000}"/>
    <cellStyle name="_Table_Knology Model_2007_5YrFcst_Mar 08 v47_vBB 2" xfId="521" xr:uid="{00000000-0005-0000-0000-000008020000}"/>
    <cellStyle name="_Table_Knology Model_2007_5YrFcst_Mar 08 v47_vBB_DSR Monthly 2012" xfId="2510" xr:uid="{F3F9B774-646F-4BF8-8A5E-21A20090AD7C}"/>
    <cellStyle name="_Table_Knology Model_Backup Financials" xfId="522" xr:uid="{00000000-0005-0000-0000-000009020000}"/>
    <cellStyle name="_Table_KYRG NIP Pricing proposal v2" xfId="2511" xr:uid="{21AE3639-B133-4526-A12F-D89A8D91274A}"/>
    <cellStyle name="_Table_KYRG NIP Pricing proposal v2_KYRG Importer price calculation" xfId="2512" xr:uid="{3462B064-B01D-4E54-970A-D63857FAAB87}"/>
    <cellStyle name="_Table_Kyrgsystan Importer PL" xfId="2513" xr:uid="{23879340-4115-4619-95E7-30D8021BAAE8}"/>
    <cellStyle name="_Table_Kyrgsystan Importer PL_KYRG Importer price calculation" xfId="2514" xr:uid="{B9613BF6-4826-4E3E-A262-87990A23897D}"/>
    <cellStyle name="_Table_Kyrgyzstan PAR RSM v.5" xfId="2515" xr:uid="{7E652819-2096-491F-8687-ABD1147DA968}"/>
    <cellStyle name="_Table_Kyrgyzstan PAR RSM v.5_KYRG Importer price calculation" xfId="2516" xr:uid="{FF656A92-42EF-40BB-A984-2C1DC73D117A}"/>
    <cellStyle name="_Table_Model Assumptions" xfId="523" xr:uid="{00000000-0005-0000-0000-00000A020000}"/>
    <cellStyle name="_Table_Model Assumptions (2)" xfId="524" xr:uid="{00000000-0005-0000-0000-00000B020000}"/>
    <cellStyle name="_Table_personal" xfId="525" xr:uid="{00000000-0005-0000-0000-00000C020000}"/>
    <cellStyle name="_Table_personal_Armenia proposed DS Price-list and Filuet prices19 Dec 2011" xfId="2517" xr:uid="{023636D6-509D-4235-B6A3-E7995E0A9D8A}"/>
    <cellStyle name="_Table_personal_Armenia proposed DS Price-list and Filuet prices19 Dec 2011_KYRG Importer price calculation" xfId="2518" xr:uid="{B7DBB9C3-08D7-471E-9E27-AAF3D7F059C6}"/>
    <cellStyle name="_Table_personal_KYRG NIP Pricing proposal v2" xfId="2519" xr:uid="{D1FB2D86-508C-49B8-A52D-EE997058FABC}"/>
    <cellStyle name="_Table_personal_KYRG NIP Pricing proposal v2_KYRG Importer price calculation" xfId="2520" xr:uid="{59CCE10D-394C-4337-9BE2-1CCC97348F92}"/>
    <cellStyle name="_Table_personal_Kyrgsystan Importer PL" xfId="2521" xr:uid="{9E450B52-15F7-4CAA-B74C-40B60898B47B}"/>
    <cellStyle name="_Table_personal_Kyrgsystan Importer PL_KYRG Importer price calculation" xfId="2522" xr:uid="{E195A404-D01A-4891-91E9-B29B00450D43}"/>
    <cellStyle name="_Table_personal_Kyrgyzstan PAR RSM v.5" xfId="2523" xr:uid="{E243860B-FB81-48E9-84DA-C4192792EB14}"/>
    <cellStyle name="_Table_personal_Kyrgyzstan PAR RSM v.5_KYRG Importer price calculation" xfId="2524" xr:uid="{297443B4-B29C-493B-B7E2-09C62C321DBC}"/>
    <cellStyle name="_Table_personal_Xl0000044" xfId="2525" xr:uid="{119AE435-75B7-4042-BA6A-1D5F0A43B585}"/>
    <cellStyle name="_Table_personal_Xl0000044_KYRG Importer price calculation" xfId="2526" xr:uid="{4A0D7BD5-3F3B-4D62-9295-1E43A7F23FA4}"/>
    <cellStyle name="_Table_Robert pages" xfId="526" xr:uid="{00000000-0005-0000-0000-00000D020000}"/>
    <cellStyle name="_Table_Robert pages 2" xfId="2527" xr:uid="{D255B7BA-ED16-470B-A1AB-046A33A82CD1}"/>
    <cellStyle name="_Table_Robert pages 2 2" xfId="3151" xr:uid="{58B888D4-A6BC-4146-BC77-1FC6E12E964E}"/>
    <cellStyle name="_Table_Robert pages 3" xfId="3152" xr:uid="{5E4BD22A-52C7-4F5D-84D1-B4CB5D9EE5A3}"/>
    <cellStyle name="_Table_Robert pages_2007_5YrFcst_AM v40" xfId="527" xr:uid="{00000000-0005-0000-0000-00000E020000}"/>
    <cellStyle name="_Table_Robert pages_2007_5YrFcst_AM v40 2" xfId="528" xr:uid="{00000000-0005-0000-0000-00000F020000}"/>
    <cellStyle name="_Table_Robert pages_2007_5YrFcst_AM v40 2 2" xfId="2528" xr:uid="{F2439DE7-B817-4FFF-9454-AD109C90469D}"/>
    <cellStyle name="_Table_Robert pages_2007_5YrFcst_AM v40 2 2 2" xfId="3147" xr:uid="{7EE1B68A-19B2-4DFA-AE5F-AC657DC18064}"/>
    <cellStyle name="_Table_Robert pages_2007_5YrFcst_AM v40 2 3" xfId="3148" xr:uid="{6C57F762-0510-4C31-B36F-6FD87488BBB9}"/>
    <cellStyle name="_Table_Robert pages_2007_5YrFcst_AM v40 3" xfId="2529" xr:uid="{59B46B5A-50FB-4605-A835-87A338C839B0}"/>
    <cellStyle name="_Table_Robert pages_2007_5YrFcst_AM v40 3 2" xfId="3146" xr:uid="{BCCD68D0-3B32-4A37-90DE-91FD4D3D8C11}"/>
    <cellStyle name="_Table_Robert pages_2007_5YrFcst_AM v40 4" xfId="3149" xr:uid="{FD52952C-F948-4A6E-A6DD-44C4846828AE}"/>
    <cellStyle name="_Table_Robert pages_2007_5YrFcst_AM v40_DSR Monthly 2012" xfId="2530" xr:uid="{1564D90A-A5B5-43BB-9087-FD209D9D18CB}"/>
    <cellStyle name="_Table_Robert pages_2007_5YrFcst_AM v40_DSR Monthly 2012 2" xfId="2531" xr:uid="{1FE0E715-1A89-474A-AC2A-C97F52C3F99B}"/>
    <cellStyle name="_Table_Robert pages_2007_5YrFcst_AM v40_DSR Monthly 2012 2 2" xfId="3144" xr:uid="{F9BD4AD4-C8E6-45E6-A339-69E95F2671F5}"/>
    <cellStyle name="_Table_Robert pages_2007_5YrFcst_AM v40_DSR Monthly 2012 3" xfId="3145" xr:uid="{E5C08CD2-F437-402D-87C5-C34F63BCAD45}"/>
    <cellStyle name="_Table_Robert pages_2007_5YrFcst_Mar 08 v47_vBB" xfId="529" xr:uid="{00000000-0005-0000-0000-000010020000}"/>
    <cellStyle name="_Table_Robert pages_2007_5YrFcst_Mar 08 v47_vBB 2" xfId="530" xr:uid="{00000000-0005-0000-0000-000011020000}"/>
    <cellStyle name="_Table_Robert pages_2007_5YrFcst_Mar 08 v47_vBB 2 2" xfId="2532" xr:uid="{7BA5AF83-3AB5-4730-BFB1-8F0C7A377383}"/>
    <cellStyle name="_Table_Robert pages_2007_5YrFcst_Mar 08 v47_vBB 2 2 2" xfId="3141" xr:uid="{84683F72-8C22-42A7-8DA2-B6D3960CA6BD}"/>
    <cellStyle name="_Table_Robert pages_2007_5YrFcst_Mar 08 v47_vBB 2 3" xfId="3142" xr:uid="{0EDFBC15-ACF2-4CB2-82AF-6C90F8290212}"/>
    <cellStyle name="_Table_Robert pages_2007_5YrFcst_Mar 08 v47_vBB 3" xfId="2533" xr:uid="{4AFAD603-53A8-49CB-8B4B-45EE789AD55B}"/>
    <cellStyle name="_Table_Robert pages_2007_5YrFcst_Mar 08 v47_vBB 3 2" xfId="3140" xr:uid="{9D97026F-D85A-447D-9480-ED88D769A583}"/>
    <cellStyle name="_Table_Robert pages_2007_5YrFcst_Mar 08 v47_vBB 4" xfId="3143" xr:uid="{79DE9E94-3AC5-4880-B65E-F4A73810AAC0}"/>
    <cellStyle name="_Table_Robert pages_2007_5YrFcst_Mar 08 v47_vBB_DSR Monthly 2012" xfId="2534" xr:uid="{A6CBB9FD-9B1C-47D0-8911-DD23887D92EC}"/>
    <cellStyle name="_Table_Robert pages_2007_5YrFcst_Mar 08 v47_vBB_DSR Monthly 2012 2" xfId="2535" xr:uid="{3A7D1901-8B91-4D1A-B310-E55EC94A1D44}"/>
    <cellStyle name="_Table_Robert pages_2007_5YrFcst_Mar 08 v47_vBB_DSR Monthly 2012 2 2" xfId="3138" xr:uid="{D5ACDB39-F00B-4190-92FA-4519285AC507}"/>
    <cellStyle name="_Table_Robert pages_2007_5YrFcst_Mar 08 v47_vBB_DSR Monthly 2012 3" xfId="3139" xr:uid="{876639AD-03C5-414C-BE1C-59F7F758715F}"/>
    <cellStyle name="_Table_Robert pages_Armenia proposed DS Price-list and Filuet prices19 Dec 2011" xfId="2536" xr:uid="{0AC63F5E-FB2E-4638-A38E-4C0C50254493}"/>
    <cellStyle name="_Table_Robert pages_Armenia proposed DS Price-list and Filuet prices19 Dec 2011 2" xfId="2537" xr:uid="{2CACB4E8-5691-48B0-BE7B-71207EDDC2DD}"/>
    <cellStyle name="_Table_Robert pages_Armenia proposed DS Price-list and Filuet prices19 Dec 2011 2 2" xfId="3136" xr:uid="{56CEFAB9-84F7-4EE2-B6E0-2061316B2A9A}"/>
    <cellStyle name="_Table_Robert pages_Armenia proposed DS Price-list and Filuet prices19 Dec 2011 3" xfId="3137" xr:uid="{954980BC-22E2-49B1-8031-D53DDCF47380}"/>
    <cellStyle name="_Table_Robert pages_Armenia proposed DS Price-list and Filuet prices19 Dec 2011_KYRG Importer price calculation" xfId="2538" xr:uid="{23AA33F3-3CB0-4226-BBFE-149955073C83}"/>
    <cellStyle name="_Table_Robert pages_Armenia proposed DS Price-list and Filuet prices19 Dec 2011_KYRG Importer price calculation 2" xfId="2539" xr:uid="{0DD9674F-E1CF-405F-B09C-C8476537FDE8}"/>
    <cellStyle name="_Table_Robert pages_Armenia proposed DS Price-list and Filuet prices19 Dec 2011_KYRG Importer price calculation 2 2" xfId="3134" xr:uid="{622AB779-517E-4AAE-BD09-2B6FDF0B2A04}"/>
    <cellStyle name="_Table_Robert pages_Armenia proposed DS Price-list and Filuet prices19 Dec 2011_KYRG Importer price calculation 3" xfId="3135" xr:uid="{E02B7C92-F35B-4183-8D47-45D367D51D1F}"/>
    <cellStyle name="_Table_Robert pages_Backup Financials" xfId="531" xr:uid="{00000000-0005-0000-0000-000012020000}"/>
    <cellStyle name="_Table_Robert pages_Backup Financials 2" xfId="2540" xr:uid="{CD35BF1C-06A1-41EB-B0CE-42D2064B1C70}"/>
    <cellStyle name="_Table_Robert pages_Backup Financials 2 2" xfId="3132" xr:uid="{0DAFBD3A-FCF2-4618-AABF-DF0DDFC0796B}"/>
    <cellStyle name="_Table_Robert pages_Backup Financials 3" xfId="3133" xr:uid="{BAE0F655-DCEC-4F9A-8EEC-F1404E40B5AA}"/>
    <cellStyle name="_Table_Robert pages_KYRG NIP Pricing proposal v2" xfId="2541" xr:uid="{54F26B8F-AFB1-4EF2-A013-64614C8508BA}"/>
    <cellStyle name="_Table_Robert pages_KYRG NIP Pricing proposal v2 2" xfId="2542" xr:uid="{B02DF1B0-B9EB-49F7-894A-A500AD100076}"/>
    <cellStyle name="_Table_Robert pages_KYRG NIP Pricing proposal v2 2 2" xfId="3130" xr:uid="{B15AC30B-83BF-4395-9D9E-B769350E1CE0}"/>
    <cellStyle name="_Table_Robert pages_KYRG NIP Pricing proposal v2 3" xfId="3131" xr:uid="{BCFCBE98-8381-49CA-A321-F56745D8106A}"/>
    <cellStyle name="_Table_Robert pages_KYRG NIP Pricing proposal v2_KYRG Importer price calculation" xfId="2543" xr:uid="{27636859-C403-4D42-90A6-35A469D72C89}"/>
    <cellStyle name="_Table_Robert pages_KYRG NIP Pricing proposal v2_KYRG Importer price calculation 2" xfId="2544" xr:uid="{C1AA8C7E-DE04-44E0-8BC9-0C1AD1E71484}"/>
    <cellStyle name="_Table_Robert pages_KYRG NIP Pricing proposal v2_KYRG Importer price calculation 2 2" xfId="3128" xr:uid="{F1CDF112-E094-4257-A3D9-5A46637CDBC5}"/>
    <cellStyle name="_Table_Robert pages_KYRG NIP Pricing proposal v2_KYRG Importer price calculation 3" xfId="3129" xr:uid="{9A971C72-AD3A-409B-80F5-C06016A2926E}"/>
    <cellStyle name="_Table_Robert pages_Kyrgsystan Importer PL" xfId="2545" xr:uid="{448070CA-0084-40EA-8231-376C554EACA6}"/>
    <cellStyle name="_Table_Robert pages_Kyrgsystan Importer PL 2" xfId="2546" xr:uid="{5D1017B6-D42C-4981-904C-1F5F87E0CB6E}"/>
    <cellStyle name="_Table_Robert pages_Kyrgsystan Importer PL 2 2" xfId="3126" xr:uid="{2F5F0FFB-3C00-4CFD-AE1A-7B36B225E447}"/>
    <cellStyle name="_Table_Robert pages_Kyrgsystan Importer PL 3" xfId="3127" xr:uid="{72BE74FF-0E9A-466A-9AA3-39AA1AEB91E4}"/>
    <cellStyle name="_Table_Robert pages_Kyrgsystan Importer PL_KYRG Importer price calculation" xfId="2547" xr:uid="{A5D1B674-6DE9-45CF-AD53-FF461D54AC0C}"/>
    <cellStyle name="_Table_Robert pages_Kyrgsystan Importer PL_KYRG Importer price calculation 2" xfId="2548" xr:uid="{282688C6-41D6-46D7-8D67-6215B161706B}"/>
    <cellStyle name="_Table_Robert pages_Kyrgsystan Importer PL_KYRG Importer price calculation 2 2" xfId="3124" xr:uid="{874D85DE-4F2E-4298-9826-83B4184C4CF7}"/>
    <cellStyle name="_Table_Robert pages_Kyrgsystan Importer PL_KYRG Importer price calculation 3" xfId="3125" xr:uid="{46B5CF2F-44DB-432B-A864-C730BD60DF2C}"/>
    <cellStyle name="_Table_Robert pages_Kyrgyzstan PAR RSM v.5" xfId="2549" xr:uid="{EF861D2C-90B1-46DD-A40E-71608D0ED1F0}"/>
    <cellStyle name="_Table_Robert pages_Kyrgyzstan PAR RSM v.5 2" xfId="2550" xr:uid="{90E939CD-BC57-4651-9D98-A6BAC71C0A80}"/>
    <cellStyle name="_Table_Robert pages_Kyrgyzstan PAR RSM v.5 2 2" xfId="3122" xr:uid="{D9BDCF53-EFB3-4B86-BFCF-8FA3BF203219}"/>
    <cellStyle name="_Table_Robert pages_Kyrgyzstan PAR RSM v.5 3" xfId="3123" xr:uid="{6C7E480D-EC96-4BF0-B871-48374CB2029C}"/>
    <cellStyle name="_Table_Robert pages_Kyrgyzstan PAR RSM v.5_KYRG Importer price calculation" xfId="2551" xr:uid="{2C7036CF-E328-4906-9BE7-CC8C08AD72F3}"/>
    <cellStyle name="_Table_Robert pages_Kyrgyzstan PAR RSM v.5_KYRG Importer price calculation 2" xfId="2552" xr:uid="{F10367CB-CEBA-4AF5-9ED6-E96EF659D92E}"/>
    <cellStyle name="_Table_Robert pages_Kyrgyzstan PAR RSM v.5_KYRG Importer price calculation 2 2" xfId="3120" xr:uid="{FA7822F3-CD5C-4E5F-BC82-6FC7A8BF80FE}"/>
    <cellStyle name="_Table_Robert pages_Kyrgyzstan PAR RSM v.5_KYRG Importer price calculation 3" xfId="3121" xr:uid="{AD004353-938A-418B-A6B2-C8426474CF83}"/>
    <cellStyle name="_Table_Robert pages_Xl0000044" xfId="2553" xr:uid="{B09A4A59-EAD1-4EB3-801F-82EFC1E3AEE0}"/>
    <cellStyle name="_Table_Robert pages_Xl0000044 2" xfId="2554" xr:uid="{3835AC9B-0F3F-499B-AF33-79CEC485F1A8}"/>
    <cellStyle name="_Table_Robert pages_Xl0000044 2 2" xfId="3118" xr:uid="{DEF51912-E0B5-48E8-A11C-7CD5B61E49A4}"/>
    <cellStyle name="_Table_Robert pages_Xl0000044 3" xfId="3119" xr:uid="{A55DDA22-F6A7-4C09-BDB7-95F09287CC81}"/>
    <cellStyle name="_Table_Robert pages_Xl0000044_KYRG Importer price calculation" xfId="2555" xr:uid="{C066F8B4-7DDD-4576-8FE7-C742E48AA948}"/>
    <cellStyle name="_Table_Robert pages_Xl0000044_KYRG Importer price calculation 2" xfId="2556" xr:uid="{B404D8FB-F93F-469B-86DA-D666BB94451B}"/>
    <cellStyle name="_Table_Robert pages_Xl0000044_KYRG Importer price calculation 2 2" xfId="3116" xr:uid="{50A704EA-83A6-45BF-AABE-EDCCF3C7D901}"/>
    <cellStyle name="_Table_Robert pages_Xl0000044_KYRG Importer price calculation 3" xfId="3117" xr:uid="{FB9A34AF-279B-40B8-8EA0-0443E5802E6F}"/>
    <cellStyle name="_Table_Synergy Analysis" xfId="532" xr:uid="{00000000-0005-0000-0000-000013020000}"/>
    <cellStyle name="_Table_Synergy Analysis 2" xfId="2557" xr:uid="{DD0FC8C7-FAFF-4F97-9A85-A630F6A567DD}"/>
    <cellStyle name="_Table_Synergy Analysis 2 2" xfId="3114" xr:uid="{F81E18A8-4C01-47B2-80E8-253797E8BCAE}"/>
    <cellStyle name="_Table_Synergy Analysis 3" xfId="3115" xr:uid="{3F75FF57-3B95-4936-BE64-A0208BB8DD62}"/>
    <cellStyle name="_Table_Synergy Analysis_Armenia proposed DS Price-list and Filuet prices19 Dec 2011" xfId="2558" xr:uid="{57FA888B-D330-4B47-A52D-13E32EEEBD0B}"/>
    <cellStyle name="_Table_Synergy Analysis_Armenia proposed DS Price-list and Filuet prices19 Dec 2011 2" xfId="2559" xr:uid="{853AF33E-FE0A-4500-A28F-51782DA78B41}"/>
    <cellStyle name="_Table_Synergy Analysis_Armenia proposed DS Price-list and Filuet prices19 Dec 2011 2 2" xfId="3111" xr:uid="{24B0F158-49AA-433A-93CB-1C13531463AA}"/>
    <cellStyle name="_Table_Synergy Analysis_Armenia proposed DS Price-list and Filuet prices19 Dec 2011 3" xfId="3112" xr:uid="{14E08CC5-3C36-4978-B0E0-6057BA183D25}"/>
    <cellStyle name="_Table_Synergy Analysis_Armenia proposed DS Price-list and Filuet prices19 Dec 2011_KYRG Importer price calculation" xfId="2560" xr:uid="{8954251D-C706-4991-AAF2-9B0D974AAD7D}"/>
    <cellStyle name="_Table_Synergy Analysis_Armenia proposed DS Price-list and Filuet prices19 Dec 2011_KYRG Importer price calculation 2" xfId="2561" xr:uid="{5D8A104F-D4B2-4881-A1D0-9470D02ADD21}"/>
    <cellStyle name="_Table_Synergy Analysis_Armenia proposed DS Price-list and Filuet prices19 Dec 2011_KYRG Importer price calculation 2 2" xfId="3109" xr:uid="{9A4D6C82-E744-45B2-9DAF-5D8AC6BF6B16}"/>
    <cellStyle name="_Table_Synergy Analysis_Armenia proposed DS Price-list and Filuet prices19 Dec 2011_KYRG Importer price calculation 3" xfId="3110" xr:uid="{D1E0FE0C-5323-4406-89F6-152DA5A5F009}"/>
    <cellStyle name="_Table_Synergy Analysis_co-advisors" xfId="533" xr:uid="{00000000-0005-0000-0000-000014020000}"/>
    <cellStyle name="_Table_Synergy Analysis_co-advisors 2" xfId="2562" xr:uid="{3DE4B316-B506-475D-B1FF-7C4ECFE43959}"/>
    <cellStyle name="_Table_Synergy Analysis_co-advisors 2 2" xfId="3107" xr:uid="{A27A9D56-35AF-4BBA-8B4A-53BCF012424D}"/>
    <cellStyle name="_Table_Synergy Analysis_co-advisors 3" xfId="3108" xr:uid="{AFDD49B5-CDD8-43AD-849D-E07F0B7524A5}"/>
    <cellStyle name="_Table_Synergy Analysis_co-advisors_Armenia proposed DS Price-list and Filuet prices19 Dec 2011" xfId="2563" xr:uid="{A21659C6-4E4B-47F2-BB61-ADC589A8010C}"/>
    <cellStyle name="_Table_Synergy Analysis_co-advisors_Armenia proposed DS Price-list and Filuet prices19 Dec 2011 2" xfId="2564" xr:uid="{17F6653B-2D91-4F3C-9B1C-9442A131101E}"/>
    <cellStyle name="_Table_Synergy Analysis_co-advisors_Armenia proposed DS Price-list and Filuet prices19 Dec 2011 2 2" xfId="3102" xr:uid="{3FD8A49A-BA33-4EC6-8A22-9EB167AD37E9}"/>
    <cellStyle name="_Table_Synergy Analysis_co-advisors_Armenia proposed DS Price-list and Filuet prices19 Dec 2011 3" xfId="3103" xr:uid="{96365A23-AA92-4343-9F3B-A590097D64A9}"/>
    <cellStyle name="_Table_Synergy Analysis_co-advisors_Armenia proposed DS Price-list and Filuet prices19 Dec 2011_KYRG Importer price calculation" xfId="2565" xr:uid="{D7CE83D8-EDB7-440B-9505-9C0991D28DB4}"/>
    <cellStyle name="_Table_Synergy Analysis_co-advisors_Armenia proposed DS Price-list and Filuet prices19 Dec 2011_KYRG Importer price calculation 2" xfId="2566" xr:uid="{685AEBA6-7D79-4729-8910-216FA9304865}"/>
    <cellStyle name="_Table_Synergy Analysis_co-advisors_Armenia proposed DS Price-list and Filuet prices19 Dec 2011_KYRG Importer price calculation 2 2" xfId="3100" xr:uid="{7F2C23F1-D4D8-4136-A0DE-D5AE50F68B15}"/>
    <cellStyle name="_Table_Synergy Analysis_co-advisors_Armenia proposed DS Price-list and Filuet prices19 Dec 2011_KYRG Importer price calculation 3" xfId="3101" xr:uid="{50638CD4-28C8-459A-A976-E1E08AC2AF1C}"/>
    <cellStyle name="_Table_Synergy Analysis_co-advisors_KYRG NIP Pricing proposal v2" xfId="2567" xr:uid="{E4FF00B5-7ED6-413B-85D6-08EDB2B85C32}"/>
    <cellStyle name="_Table_Synergy Analysis_co-advisors_KYRG NIP Pricing proposal v2 2" xfId="2568" xr:uid="{9908F28C-A4C9-4BC0-988B-8EEAEB27A5A8}"/>
    <cellStyle name="_Table_Synergy Analysis_co-advisors_KYRG NIP Pricing proposal v2 2 2" xfId="3093" xr:uid="{2A0EF54C-629F-42DA-9E5C-0EF68EFD4447}"/>
    <cellStyle name="_Table_Synergy Analysis_co-advisors_KYRG NIP Pricing proposal v2 3" xfId="3094" xr:uid="{247C4D19-3DEE-4FD7-BBFF-9B5AED7E8F1D}"/>
    <cellStyle name="_Table_Synergy Analysis_co-advisors_KYRG NIP Pricing proposal v2_KYRG Importer price calculation" xfId="2569" xr:uid="{E86D5B28-1C0A-4202-B38D-CD5C72B1C044}"/>
    <cellStyle name="_Table_Synergy Analysis_co-advisors_KYRG NIP Pricing proposal v2_KYRG Importer price calculation 2" xfId="2570" xr:uid="{FFABBCFB-86A5-4CC7-B24E-1B6317919101}"/>
    <cellStyle name="_Table_Synergy Analysis_co-advisors_KYRG NIP Pricing proposal v2_KYRG Importer price calculation 2 2" xfId="3091" xr:uid="{3E77BE0E-0C05-4ED8-BFDE-56A442051368}"/>
    <cellStyle name="_Table_Synergy Analysis_co-advisors_KYRG NIP Pricing proposal v2_KYRG Importer price calculation 3" xfId="3092" xr:uid="{C42C25C9-BF6E-4E97-B6EA-32FC6CAA9A71}"/>
    <cellStyle name="_Table_Synergy Analysis_co-advisors_Kyrgsystan Importer PL" xfId="2571" xr:uid="{12763A63-D63D-46F1-83B0-459C72C9FCA0}"/>
    <cellStyle name="_Table_Synergy Analysis_co-advisors_Kyrgsystan Importer PL 2" xfId="2572" xr:uid="{AB06E1BB-5668-4AE9-BEE5-D7EA5F0F1377}"/>
    <cellStyle name="_Table_Synergy Analysis_co-advisors_Kyrgsystan Importer PL 2 2" xfId="3089" xr:uid="{90EC7B9B-FE52-4FED-B792-96EC9E48DB5A}"/>
    <cellStyle name="_Table_Synergy Analysis_co-advisors_Kyrgsystan Importer PL 3" xfId="3090" xr:uid="{3750E88E-6A3B-4CFA-BE7B-C40EE659395D}"/>
    <cellStyle name="_Table_Synergy Analysis_co-advisors_Kyrgsystan Importer PL_KYRG Importer price calculation" xfId="2573" xr:uid="{314EDA51-5490-43F6-B426-AA3C91CAB8BE}"/>
    <cellStyle name="_Table_Synergy Analysis_co-advisors_Kyrgsystan Importer PL_KYRG Importer price calculation 2" xfId="2574" xr:uid="{5F11C4A8-6B5E-44D4-9477-33511353169D}"/>
    <cellStyle name="_Table_Synergy Analysis_co-advisors_Kyrgsystan Importer PL_KYRG Importer price calculation 2 2" xfId="3087" xr:uid="{B2B86391-9E6E-47A0-9753-88EF65D361AF}"/>
    <cellStyle name="_Table_Synergy Analysis_co-advisors_Kyrgsystan Importer PL_KYRG Importer price calculation 3" xfId="3088" xr:uid="{AE86A57C-DE61-446D-99DE-ED640ECF772A}"/>
    <cellStyle name="_Table_Synergy Analysis_co-advisors_Kyrgyzstan PAR RSM v.5" xfId="2575" xr:uid="{A0BC69CF-4634-4B08-884B-E5D0A2734747}"/>
    <cellStyle name="_Table_Synergy Analysis_co-advisors_Kyrgyzstan PAR RSM v.5 2" xfId="2576" xr:uid="{929006B3-9ABF-441B-9ADF-80E81BCBB839}"/>
    <cellStyle name="_Table_Synergy Analysis_co-advisors_Kyrgyzstan PAR RSM v.5 2 2" xfId="3085" xr:uid="{36B79B4A-A04E-4057-8A83-336AAE105B1E}"/>
    <cellStyle name="_Table_Synergy Analysis_co-advisors_Kyrgyzstan PAR RSM v.5 3" xfId="3086" xr:uid="{5F7AB67F-BF2E-4578-8104-FAC6284CA4E1}"/>
    <cellStyle name="_Table_Synergy Analysis_co-advisors_Kyrgyzstan PAR RSM v.5_KYRG Importer price calculation" xfId="2577" xr:uid="{267B9FCF-328F-4594-BF91-15D4E43615B4}"/>
    <cellStyle name="_Table_Synergy Analysis_co-advisors_Kyrgyzstan PAR RSM v.5_KYRG Importer price calculation 2" xfId="2578" xr:uid="{B70FB7C0-5A96-4878-BBF9-69947BD024F0}"/>
    <cellStyle name="_Table_Synergy Analysis_co-advisors_Kyrgyzstan PAR RSM v.5_KYRG Importer price calculation 2 2" xfId="3081" xr:uid="{EAEAF5D1-791F-475F-A838-8804E43F8095}"/>
    <cellStyle name="_Table_Synergy Analysis_co-advisors_Kyrgyzstan PAR RSM v.5_KYRG Importer price calculation 3" xfId="3082" xr:uid="{9D6440C9-705C-4A75-B2AA-12E2BFBD40F0}"/>
    <cellStyle name="_Table_Synergy Analysis_co-advisors_Xl0000044" xfId="2579" xr:uid="{19BD9218-4E44-4B1F-9D0F-CE7957FD5192}"/>
    <cellStyle name="_Table_Synergy Analysis_co-advisors_Xl0000044 2" xfId="2580" xr:uid="{297FB23C-7BD5-42A6-AA96-FDD07CBD52BF}"/>
    <cellStyle name="_Table_Synergy Analysis_co-advisors_Xl0000044 2 2" xfId="3079" xr:uid="{70B52380-EC80-4162-809A-FEB8ADD30CA4}"/>
    <cellStyle name="_Table_Synergy Analysis_co-advisors_Xl0000044 3" xfId="3080" xr:uid="{EC6B7636-6CEC-45B3-8C49-EF63133236FB}"/>
    <cellStyle name="_Table_Synergy Analysis_co-advisors_Xl0000044_KYRG Importer price calculation" xfId="2581" xr:uid="{E9362712-7229-4FE5-9B0B-F56E0CBBFFA4}"/>
    <cellStyle name="_Table_Synergy Analysis_co-advisors_Xl0000044_KYRG Importer price calculation 2" xfId="2582" xr:uid="{593F5938-E5DC-48C0-B157-9E8F819A678E}"/>
    <cellStyle name="_Table_Synergy Analysis_co-advisors_Xl0000044_KYRG Importer price calculation 2 2" xfId="3077" xr:uid="{4583C712-4618-4F4C-8B60-173D8AA75E70}"/>
    <cellStyle name="_Table_Synergy Analysis_co-advisors_Xl0000044_KYRG Importer price calculation 3" xfId="3078" xr:uid="{F9F3687A-9B40-4B34-877F-CD96A42C4545}"/>
    <cellStyle name="_Table_Synergy Analysis_KYRG NIP Pricing proposal v2" xfId="2583" xr:uid="{E0082D4C-DDBB-4D07-8DC7-B2B451976594}"/>
    <cellStyle name="_Table_Synergy Analysis_KYRG NIP Pricing proposal v2 2" xfId="2584" xr:uid="{FFAC92FD-165F-49F8-8A93-4ED71C8DE230}"/>
    <cellStyle name="_Table_Synergy Analysis_KYRG NIP Pricing proposal v2 2 2" xfId="3073" xr:uid="{D1D9DD64-5B8C-490F-B25E-427769B7D40C}"/>
    <cellStyle name="_Table_Synergy Analysis_KYRG NIP Pricing proposal v2 3" xfId="3076" xr:uid="{F89F9A6A-19F2-4BF8-A3FC-362C900F03FA}"/>
    <cellStyle name="_Table_Synergy Analysis_KYRG NIP Pricing proposal v2_KYRG Importer price calculation" xfId="2585" xr:uid="{661EF389-F268-401E-8284-A7E4FF5BCE7F}"/>
    <cellStyle name="_Table_Synergy Analysis_KYRG NIP Pricing proposal v2_KYRG Importer price calculation 2" xfId="2586" xr:uid="{E5D0F797-06FB-4CF4-926D-6C2AB3540DF2}"/>
    <cellStyle name="_Table_Synergy Analysis_KYRG NIP Pricing proposal v2_KYRG Importer price calculation 2 2" xfId="3070" xr:uid="{1C27EE8B-7BEA-4C95-BD9B-B6390444E4D2}"/>
    <cellStyle name="_Table_Synergy Analysis_KYRG NIP Pricing proposal v2_KYRG Importer price calculation 3" xfId="3071" xr:uid="{529AEC31-62AD-4AFA-A6BD-BE9648697F60}"/>
    <cellStyle name="_Table_Synergy Analysis_Kyrgsystan Importer PL" xfId="2587" xr:uid="{8E5E9C7A-9288-477F-844B-4D5E8AC2B3A9}"/>
    <cellStyle name="_Table_Synergy Analysis_Kyrgsystan Importer PL 2" xfId="2588" xr:uid="{3EE80CB6-545E-413C-AB7C-050284DF7A34}"/>
    <cellStyle name="_Table_Synergy Analysis_Kyrgsystan Importer PL 2 2" xfId="3068" xr:uid="{0319A70E-CD13-4319-B2AC-D17A9FC67810}"/>
    <cellStyle name="_Table_Synergy Analysis_Kyrgsystan Importer PL 3" xfId="3069" xr:uid="{80223E7F-2C77-4874-BAF8-1A39F4596FBC}"/>
    <cellStyle name="_Table_Synergy Analysis_Kyrgsystan Importer PL_KYRG Importer price calculation" xfId="2589" xr:uid="{BA49EB96-3EFA-4A06-A5AD-C337350496AB}"/>
    <cellStyle name="_Table_Synergy Analysis_Kyrgsystan Importer PL_KYRG Importer price calculation 2" xfId="2590" xr:uid="{05F8732B-C504-45B7-B80D-6408D9C6E6D3}"/>
    <cellStyle name="_Table_Synergy Analysis_Kyrgsystan Importer PL_KYRG Importer price calculation 2 2" xfId="3066" xr:uid="{F24FAC04-A520-4E52-BF7B-8D1C45A85D61}"/>
    <cellStyle name="_Table_Synergy Analysis_Kyrgsystan Importer PL_KYRG Importer price calculation 3" xfId="3067" xr:uid="{1B79639C-C3DC-407F-A95B-CAE2915577F3}"/>
    <cellStyle name="_Table_Synergy Analysis_Kyrgyzstan PAR RSM v.5" xfId="2591" xr:uid="{35C892FD-118F-41F1-A60F-7872D8B9F42F}"/>
    <cellStyle name="_Table_Synergy Analysis_Kyrgyzstan PAR RSM v.5 2" xfId="2592" xr:uid="{B57A5A49-78D1-4CE1-8A95-5F4C9D45DD67}"/>
    <cellStyle name="_Table_Synergy Analysis_Kyrgyzstan PAR RSM v.5 2 2" xfId="3064" xr:uid="{A17D4958-8A2D-4E7F-BFA5-F34E53529D01}"/>
    <cellStyle name="_Table_Synergy Analysis_Kyrgyzstan PAR RSM v.5 3" xfId="3065" xr:uid="{1194CBCC-9265-4A1A-8A64-2E398DBF7A1B}"/>
    <cellStyle name="_Table_Synergy Analysis_Kyrgyzstan PAR RSM v.5_KYRG Importer price calculation" xfId="2593" xr:uid="{58164585-BE1D-4D59-8BAE-DA73D02F2DC0}"/>
    <cellStyle name="_Table_Synergy Analysis_Kyrgyzstan PAR RSM v.5_KYRG Importer price calculation 2" xfId="2594" xr:uid="{D58D57E7-65E7-4D0D-B27B-8CE162711532}"/>
    <cellStyle name="_Table_Synergy Analysis_Kyrgyzstan PAR RSM v.5_KYRG Importer price calculation 2 2" xfId="3062" xr:uid="{BC11540B-5E58-4E14-A4BD-418A83D5830D}"/>
    <cellStyle name="_Table_Synergy Analysis_Kyrgyzstan PAR RSM v.5_KYRG Importer price calculation 3" xfId="3063" xr:uid="{3074F54E-AEF2-4FF4-B64B-B5E0BA64FEEE}"/>
    <cellStyle name="_Table_Synergy Analysis_Xl0000044" xfId="2595" xr:uid="{993B1091-9786-46E8-B25A-99B7038ACC3F}"/>
    <cellStyle name="_Table_Synergy Analysis_Xl0000044 2" xfId="2596" xr:uid="{FED1408D-33F6-458D-87D9-E0BD65F777E7}"/>
    <cellStyle name="_Table_Synergy Analysis_Xl0000044 2 2" xfId="3060" xr:uid="{322E5403-1214-4EF0-A7E4-39D1480DF398}"/>
    <cellStyle name="_Table_Synergy Analysis_Xl0000044 3" xfId="3061" xr:uid="{49D3FA1A-090D-4A49-8769-1AC586E50A16}"/>
    <cellStyle name="_Table_Synergy Analysis_Xl0000044_KYRG Importer price calculation" xfId="2597" xr:uid="{89A5D8BC-F90F-412E-B1EF-2B3D62124B55}"/>
    <cellStyle name="_Table_Synergy Analysis_Xl0000044_KYRG Importer price calculation 2" xfId="2598" xr:uid="{DDBC9E29-760C-4312-ABF9-2B1A6840EF4C}"/>
    <cellStyle name="_Table_Synergy Analysis_Xl0000044_KYRG Importer price calculation 2 2" xfId="3058" xr:uid="{8677BB7A-10FE-4325-9716-F0D59DCF39DE}"/>
    <cellStyle name="_Table_Synergy Analysis_Xl0000044_KYRG Importer price calculation 3" xfId="3059" xr:uid="{1C86B505-5381-4BE0-86B3-24270A5F7FE2}"/>
    <cellStyle name="_Table_Synergy Calc 1.1 rev 5-yr aug high1_bpace" xfId="534" xr:uid="{00000000-0005-0000-0000-000015020000}"/>
    <cellStyle name="_Table_Synergy Calc 1.1 rev 5-yr aug high1_bpace_Armenia proposed DS Price-list and Filuet prices19 Dec 2011" xfId="2599" xr:uid="{0687980E-62F0-470E-A1A1-2C041CB09718}"/>
    <cellStyle name="_Table_Synergy Calc 1.1 rev 5-yr aug high1_bpace_Armenia proposed DS Price-list and Filuet prices19 Dec 2011_KYRG Importer price calculation" xfId="2600" xr:uid="{D897456D-9AB8-4BBA-8E55-D2F96C1AE323}"/>
    <cellStyle name="_Table_Synergy Calc 1.1 rev 5-yr aug high1_bpace_KYRG NIP Pricing proposal v2" xfId="2601" xr:uid="{6247BCFE-4268-45D6-AB92-28FF14D84497}"/>
    <cellStyle name="_Table_Synergy Calc 1.1 rev 5-yr aug high1_bpace_KYRG NIP Pricing proposal v2_KYRG Importer price calculation" xfId="2602" xr:uid="{653603FB-394D-45DE-8391-FA64E99EAF5B}"/>
    <cellStyle name="_Table_Synergy Calc 1.1 rev 5-yr aug high1_bpace_Kyrgsystan Importer PL" xfId="2603" xr:uid="{4E056AA3-1877-4C85-BBD9-9C2E79162207}"/>
    <cellStyle name="_Table_Synergy Calc 1.1 rev 5-yr aug high1_bpace_Kyrgsystan Importer PL_KYRG Importer price calculation" xfId="2604" xr:uid="{5B089890-1196-452E-B0D9-6024DE91C5C8}"/>
    <cellStyle name="_Table_Synergy Calc 1.1 rev 5-yr aug high1_bpace_Kyrgyzstan PAR RSM v.5" xfId="2605" xr:uid="{5A7B39C7-8EFC-465F-B966-00AE86423C7F}"/>
    <cellStyle name="_Table_Synergy Calc 1.1 rev 5-yr aug high1_bpace_Kyrgyzstan PAR RSM v.5_KYRG Importer price calculation" xfId="2606" xr:uid="{1DFC46CF-0003-4C4F-8082-30CD6496303A}"/>
    <cellStyle name="_Table_Synergy Calc 1.1 rev 5-yr aug high1_bpace_Xl0000044" xfId="2607" xr:uid="{6EC07511-BB42-4D44-852F-5E1B69E92C16}"/>
    <cellStyle name="_Table_Synergy Calc 1.1 rev 5-yr aug high1_bpace_Xl0000044_KYRG Importer price calculation" xfId="2608" xr:uid="{1E68FEFA-62DC-458D-9564-83D7E8C3DDF9}"/>
    <cellStyle name="_Table_Xl0000044" xfId="2609" xr:uid="{5BD76291-259D-48F1-91D8-B4813D71026F}"/>
    <cellStyle name="_Table_Xl0000044_KYRG Importer price calculation" xfId="2610" xr:uid="{44705C99-0A08-4D5D-A1EB-86510AABBBF0}"/>
    <cellStyle name="_TableHead" xfId="535" xr:uid="{00000000-0005-0000-0000-000016020000}"/>
    <cellStyle name="_TableHead_2007_5YrFcst_AM v40" xfId="536" xr:uid="{00000000-0005-0000-0000-000017020000}"/>
    <cellStyle name="_TableHead_2007_5YrFcst_AM v40 2" xfId="537" xr:uid="{00000000-0005-0000-0000-000018020000}"/>
    <cellStyle name="_TableHead_2007_5YrFcst_AM v40_DSR Monthly 2012" xfId="2611" xr:uid="{C72BF55E-239F-4DF1-A6B7-F234E58FE8EB}"/>
    <cellStyle name="_TableHead_2007_5YrFcst_Mar 08 v47_vBB" xfId="538" xr:uid="{00000000-0005-0000-0000-000019020000}"/>
    <cellStyle name="_TableHead_2007_5YrFcst_Mar 08 v47_vBB 2" xfId="539" xr:uid="{00000000-0005-0000-0000-00001A020000}"/>
    <cellStyle name="_TableHead_2007_5YrFcst_Mar 08 v47_vBB_DSR Monthly 2012" xfId="2612" xr:uid="{1599204C-726B-4FDB-87C9-226AC1A34209}"/>
    <cellStyle name="_TableHead_Armenia proposed DS Price-list and Filuet prices19 Dec 2011" xfId="2613" xr:uid="{440BE21A-D288-4629-9915-3D45BA3C9E1C}"/>
    <cellStyle name="_TableHead_Armenia proposed DS Price-list and Filuet prices19 Dec 2011_KYRG Importer price calculation" xfId="2614" xr:uid="{69D0DE0C-8C45-4114-8C6B-05A58F57A25E}"/>
    <cellStyle name="_TableHead_Backup Financials" xfId="540" xr:uid="{00000000-0005-0000-0000-00001B020000}"/>
    <cellStyle name="_TableHead_Cable_Industry Overview5" xfId="541" xr:uid="{00000000-0005-0000-0000-00001C020000}"/>
    <cellStyle name="_TableHead_Cable_Industry Overview5_2007_5YrFcst_AM v40" xfId="542" xr:uid="{00000000-0005-0000-0000-00001D020000}"/>
    <cellStyle name="_TableHead_Cable_Industry Overview5_2007_5YrFcst_AM v40 2" xfId="543" xr:uid="{00000000-0005-0000-0000-00001E020000}"/>
    <cellStyle name="_TableHead_Cable_Industry Overview5_2007_5YrFcst_AM v40_DSR Monthly 2012" xfId="2615" xr:uid="{6634784A-D823-4DCF-AA45-D193B6988E9C}"/>
    <cellStyle name="_TableHead_Cable_Industry Overview5_2007_5YrFcst_Mar 08 v47_vBB" xfId="544" xr:uid="{00000000-0005-0000-0000-00001F020000}"/>
    <cellStyle name="_TableHead_Cable_Industry Overview5_2007_5YrFcst_Mar 08 v47_vBB 2" xfId="545" xr:uid="{00000000-0005-0000-0000-000020020000}"/>
    <cellStyle name="_TableHead_Cable_Industry Overview5_2007_5YrFcst_Mar 08 v47_vBB_DSR Monthly 2012" xfId="2616" xr:uid="{AF081C98-41C2-4D39-AF2F-98978A2DE424}"/>
    <cellStyle name="_TableHead_Cable_Industry Overview5_Armenia proposed DS Price-list and Filuet prices19 Dec 2011" xfId="2617" xr:uid="{EAF5885F-DFF5-473B-AFD8-B505B0AFDFEB}"/>
    <cellStyle name="_TableHead_Cable_Industry Overview5_Armenia proposed DS Price-list and Filuet prices19 Dec 2011_KYRG Importer price calculation" xfId="2618" xr:uid="{F3E997D3-6E31-49B9-99FA-63F8746BC80F}"/>
    <cellStyle name="_TableHead_Cable_Industry Overview5_Backup Financials" xfId="546" xr:uid="{00000000-0005-0000-0000-000021020000}"/>
    <cellStyle name="_TableHead_Cable_Industry Overview5_KYRG NIP Pricing proposal v2" xfId="2619" xr:uid="{62012B82-1CA4-4353-A294-F67FD47CD45E}"/>
    <cellStyle name="_TableHead_Cable_Industry Overview5_KYRG NIP Pricing proposal v2_KYRG Importer price calculation" xfId="2620" xr:uid="{CDA9F7AA-096D-469C-A8D6-7DAF1C6E3789}"/>
    <cellStyle name="_TableHead_Cable_Industry Overview5_Kyrgsystan Importer PL" xfId="2621" xr:uid="{314502EB-2FE5-4FED-8ABF-1E9458955D69}"/>
    <cellStyle name="_TableHead_Cable_Industry Overview5_Kyrgsystan Importer PL_KYRG Importer price calculation" xfId="2622" xr:uid="{2CD2947E-80BA-496B-A2D1-F76914B6E2AE}"/>
    <cellStyle name="_TableHead_Cable_Industry Overview5_Kyrgyzstan PAR RSM v.5" xfId="2623" xr:uid="{613CFC06-9041-4600-848B-407EBF96F8F2}"/>
    <cellStyle name="_TableHead_Cable_Industry Overview5_Kyrgyzstan PAR RSM v.5_KYRG Importer price calculation" xfId="2624" xr:uid="{F4D4A47E-E845-4CC6-A9FB-E9B8E9E0F201}"/>
    <cellStyle name="_TableHead_Cable_Industry Overview5_Xl0000044" xfId="2625" xr:uid="{E44A9DC3-BC57-4977-9E06-02D524666302}"/>
    <cellStyle name="_TableHead_Cable_Industry Overview5_Xl0000044_KYRG Importer price calculation" xfId="2626" xr:uid="{8094D517-20A1-45BD-8C04-FE8D1C95CF47}"/>
    <cellStyle name="_TableHead_Gelco Model" xfId="547" xr:uid="{00000000-0005-0000-0000-000022020000}"/>
    <cellStyle name="_TableHead_Gelco Model_2007_5YrFcst_AM v40" xfId="548" xr:uid="{00000000-0005-0000-0000-000023020000}"/>
    <cellStyle name="_TableHead_Gelco Model_2007_5YrFcst_AM v40 2" xfId="549" xr:uid="{00000000-0005-0000-0000-000024020000}"/>
    <cellStyle name="_TableHead_Gelco Model_2007_5YrFcst_AM v40_DSR Monthly 2012" xfId="2627" xr:uid="{5378827F-CFA1-4299-9CB6-09FD329DC52E}"/>
    <cellStyle name="_TableHead_Gelco Model_2007_5YrFcst_Mar 08 v47_vBB" xfId="550" xr:uid="{00000000-0005-0000-0000-000025020000}"/>
    <cellStyle name="_TableHead_Gelco Model_2007_5YrFcst_Mar 08 v47_vBB 2" xfId="551" xr:uid="{00000000-0005-0000-0000-000026020000}"/>
    <cellStyle name="_TableHead_Gelco Model_2007_5YrFcst_Mar 08 v47_vBB_DSR Monthly 2012" xfId="2628" xr:uid="{DD7B34FB-ABCB-46B5-8692-235327269136}"/>
    <cellStyle name="_TableHead_Gelco Model_Armenia proposed DS Price-list and Filuet prices19 Dec 2011" xfId="2629" xr:uid="{86C8B39E-081C-4B29-8350-3409FA60813D}"/>
    <cellStyle name="_TableHead_Gelco Model_Armenia proposed DS Price-list and Filuet prices19 Dec 2011_KYRG Importer price calculation" xfId="2630" xr:uid="{B3419DC0-3B46-452B-B13F-196ADAFF7B2F}"/>
    <cellStyle name="_TableHead_Gelco Model_Backup Financials" xfId="552" xr:uid="{00000000-0005-0000-0000-000027020000}"/>
    <cellStyle name="_TableHead_Gelco Model_KYRG NIP Pricing proposal v2" xfId="2631" xr:uid="{052C1F76-D486-4C1F-AFB5-FEEA8739B594}"/>
    <cellStyle name="_TableHead_Gelco Model_KYRG NIP Pricing proposal v2_KYRG Importer price calculation" xfId="2632" xr:uid="{CE90ECB2-9D9E-4503-91FA-8DC5081C1306}"/>
    <cellStyle name="_TableHead_Gelco Model_Kyrgsystan Importer PL" xfId="2633" xr:uid="{64B9DCBD-DA37-41AC-9D51-1B9C33A1421F}"/>
    <cellStyle name="_TableHead_Gelco Model_Kyrgsystan Importer PL_KYRG Importer price calculation" xfId="2634" xr:uid="{E4DE4536-B244-487F-9E20-582FCCDD97F2}"/>
    <cellStyle name="_TableHead_Gelco Model_Kyrgyzstan PAR RSM v.5" xfId="2635" xr:uid="{D23B0971-FEF0-4111-A07A-FD218AE04EA7}"/>
    <cellStyle name="_TableHead_Gelco Model_Kyrgyzstan PAR RSM v.5_KYRG Importer price calculation" xfId="2636" xr:uid="{49E50649-58B5-435F-BB8B-65A9F2D6E49B}"/>
    <cellStyle name="_TableHead_Gelco Model_Xl0000044" xfId="2637" xr:uid="{41C06D47-3111-4D2C-BF14-D738E322B90B}"/>
    <cellStyle name="_TableHead_Gelco Model_Xl0000044_KYRG Importer price calculation" xfId="2638" xr:uid="{B3D927E8-26C7-44B4-90BE-16E7A0A778F2}"/>
    <cellStyle name="_TableHead_Knology Model" xfId="553" xr:uid="{00000000-0005-0000-0000-000028020000}"/>
    <cellStyle name="_TableHead_Knology Model_Armenia proposed DS Price-list and Filuet prices19 Dec 2011" xfId="2639" xr:uid="{BBD7A1A5-160D-45B4-B406-AB781BD9A5E9}"/>
    <cellStyle name="_TableHead_Knology Model_Armenia proposed DS Price-list and Filuet prices19 Dec 2011_KYRG Importer price calculation" xfId="2640" xr:uid="{DB6856FD-F012-4BCC-9F18-C5F4D6607E4F}"/>
    <cellStyle name="_TableHead_Knology Model_KYRG NIP Pricing proposal v2" xfId="2641" xr:uid="{EA8DEDB1-03FB-4A26-8E7D-CC5C7967B443}"/>
    <cellStyle name="_TableHead_Knology Model_KYRG NIP Pricing proposal v2_KYRG Importer price calculation" xfId="2642" xr:uid="{DB82A69D-CF15-4964-9F91-65A9C7673A1A}"/>
    <cellStyle name="_TableHead_Knology Model_Kyrgsystan Importer PL" xfId="2643" xr:uid="{5439C797-B793-4025-B741-739E5651A98A}"/>
    <cellStyle name="_TableHead_Knology Model_Kyrgsystan Importer PL_KYRG Importer price calculation" xfId="2644" xr:uid="{2F0AE5E7-B0C1-4F23-8776-2C985EB947DA}"/>
    <cellStyle name="_TableHead_Knology Model_Kyrgyzstan PAR RSM v.5" xfId="2645" xr:uid="{CEA51955-2E86-405B-81BE-DA8540FF4545}"/>
    <cellStyle name="_TableHead_Knology Model_Kyrgyzstan PAR RSM v.5_KYRG Importer price calculation" xfId="2646" xr:uid="{6B717347-2F5C-4AD2-97EC-A35C19DAE4E8}"/>
    <cellStyle name="_TableHead_Knology Model_Xl0000044" xfId="2647" xr:uid="{113F0CA8-EA2C-4A35-ADCB-A6BAA5581DBF}"/>
    <cellStyle name="_TableHead_Knology Model_Xl0000044_KYRG Importer price calculation" xfId="2648" xr:uid="{E20A4840-B8D3-4064-B2FF-7DE6FFBCF324}"/>
    <cellStyle name="_TableHead_KYRG NIP Pricing proposal v2" xfId="2649" xr:uid="{F773CF29-A923-49C8-8566-6E45FCB65CC0}"/>
    <cellStyle name="_TableHead_KYRG NIP Pricing proposal v2_KYRG Importer price calculation" xfId="2650" xr:uid="{0532B27E-9C91-4A26-B839-51DA8278D3A4}"/>
    <cellStyle name="_TableHead_Kyrgsystan Importer PL" xfId="2651" xr:uid="{19AEF762-8283-41DD-92A4-9A80AF5E483D}"/>
    <cellStyle name="_TableHead_Kyrgsystan Importer PL_KYRG Importer price calculation" xfId="2652" xr:uid="{87A68B1A-DC91-4363-8C26-62A77F892772}"/>
    <cellStyle name="_TableHead_Kyrgyzstan PAR RSM v.5" xfId="2653" xr:uid="{7FFE049D-3834-4554-AAE7-08A2C36621FA}"/>
    <cellStyle name="_TableHead_Kyrgyzstan PAR RSM v.5_KYRG Importer price calculation" xfId="2654" xr:uid="{A718756A-E787-46BA-BBE7-BB82DB3837C6}"/>
    <cellStyle name="_TableHead_Model Assumptions" xfId="554" xr:uid="{00000000-0005-0000-0000-000029020000}"/>
    <cellStyle name="_TableHead_Model Assumptions (2)" xfId="555" xr:uid="{00000000-0005-0000-0000-00002A020000}"/>
    <cellStyle name="_TableHead_Model Assumptions (2)_Armenia proposed DS Price-list and Filuet prices19 Dec 2011" xfId="2655" xr:uid="{F924E762-E31D-434F-B3BA-E5B785E05965}"/>
    <cellStyle name="_TableHead_Model Assumptions (2)_Armenia proposed DS Price-list and Filuet prices19 Dec 2011_KYRG Importer price calculation" xfId="2656" xr:uid="{E6F811AA-CE30-4B4D-9B6D-B8B55C16D5A3}"/>
    <cellStyle name="_TableHead_Model Assumptions (2)_KYRG NIP Pricing proposal v2" xfId="2657" xr:uid="{581DE094-0F10-42B8-B0E7-EBA2CB9848C6}"/>
    <cellStyle name="_TableHead_Model Assumptions (2)_KYRG NIP Pricing proposal v2_KYRG Importer price calculation" xfId="2658" xr:uid="{3F061010-BA5D-4192-9E19-0B0AD928E68B}"/>
    <cellStyle name="_TableHead_Model Assumptions (2)_Kyrgsystan Importer PL" xfId="2659" xr:uid="{313BB9BB-BB3C-4412-AE6E-F297320B3C86}"/>
    <cellStyle name="_TableHead_Model Assumptions (2)_Kyrgsystan Importer PL_KYRG Importer price calculation" xfId="2660" xr:uid="{1A53F8C9-358B-4023-88B3-7A26098E4B07}"/>
    <cellStyle name="_TableHead_Model Assumptions (2)_Kyrgyzstan PAR RSM v.5" xfId="2661" xr:uid="{0E76AC17-57CA-42FA-960B-A5D95B06D72B}"/>
    <cellStyle name="_TableHead_Model Assumptions (2)_Kyrgyzstan PAR RSM v.5_KYRG Importer price calculation" xfId="2662" xr:uid="{BFE0868C-CAF4-4091-9FA4-ECF718F7E510}"/>
    <cellStyle name="_TableHead_Model Assumptions (2)_Xl0000044" xfId="2663" xr:uid="{525E83C1-CF33-4C02-9807-E10A9DFA302D}"/>
    <cellStyle name="_TableHead_Model Assumptions (2)_Xl0000044_KYRG Importer price calculation" xfId="2664" xr:uid="{74A0BE9D-2832-416A-BC67-0120AA1C1976}"/>
    <cellStyle name="_TableHead_Model Assumptions_Armenia proposed DS Price-list and Filuet prices19 Dec 2011" xfId="2665" xr:uid="{004671B1-CE6E-492A-A772-C75D3240FFF7}"/>
    <cellStyle name="_TableHead_Model Assumptions_Armenia proposed DS Price-list and Filuet prices19 Dec 2011_KYRG Importer price calculation" xfId="2666" xr:uid="{E741A3F6-2D72-4EE9-BF08-9B9248A79810}"/>
    <cellStyle name="_TableHead_Model Assumptions_KYRG NIP Pricing proposal v2" xfId="2667" xr:uid="{1DFD5508-1928-4B88-8D6E-555A1FDE6B91}"/>
    <cellStyle name="_TableHead_Model Assumptions_KYRG NIP Pricing proposal v2_KYRG Importer price calculation" xfId="2668" xr:uid="{C89AEC59-3C32-435D-A77D-092A6360620A}"/>
    <cellStyle name="_TableHead_Model Assumptions_Kyrgsystan Importer PL" xfId="2669" xr:uid="{51002A44-B3C6-4E57-B54E-48B939310005}"/>
    <cellStyle name="_TableHead_Model Assumptions_Kyrgsystan Importer PL_KYRG Importer price calculation" xfId="2670" xr:uid="{61555D74-BC8C-479D-B94A-8A82F0017D6E}"/>
    <cellStyle name="_TableHead_Model Assumptions_Kyrgyzstan PAR RSM v.5" xfId="2671" xr:uid="{553A57FB-F3AE-40ED-8A86-E0794971531D}"/>
    <cellStyle name="_TableHead_Model Assumptions_Kyrgyzstan PAR RSM v.5_KYRG Importer price calculation" xfId="2672" xr:uid="{6CE75E41-E5A4-4698-8AF3-73210D239EA9}"/>
    <cellStyle name="_TableHead_Model Assumptions_Xl0000044" xfId="2673" xr:uid="{5284D22C-7302-4DF7-B13C-0E298234F815}"/>
    <cellStyle name="_TableHead_Model Assumptions_Xl0000044_KYRG Importer price calculation" xfId="2674" xr:uid="{0D38A9F9-90F5-4D29-8878-4127DD83A424}"/>
    <cellStyle name="_TableHead_New Quick Cash Flow Model _v10" xfId="556" xr:uid="{00000000-0005-0000-0000-00002B020000}"/>
    <cellStyle name="_TableHead_New Quick Cash Flow Model _v10_Armenia proposed DS Price-list and Filuet prices19 Dec 2011" xfId="2675" xr:uid="{C6FE4910-0E76-4143-8DAD-31209CB18802}"/>
    <cellStyle name="_TableHead_New Quick Cash Flow Model _v10_Armenia proposed DS Price-list and Filuet prices19 Dec 2011_KYRG Importer price calculation" xfId="2676" xr:uid="{B86F2E51-9BBD-4558-A2B0-3DCB4FF06447}"/>
    <cellStyle name="_TableHead_New Quick Cash Flow Model _v10_KYRG NIP Pricing proposal v2" xfId="2677" xr:uid="{20047C89-397E-4B5E-909E-C9D4CB9D909D}"/>
    <cellStyle name="_TableHead_New Quick Cash Flow Model _v10_KYRG NIP Pricing proposal v2_KYRG Importer price calculation" xfId="2678" xr:uid="{0C1DD195-5621-4B1E-9C25-A4F88B9AB85E}"/>
    <cellStyle name="_TableHead_New Quick Cash Flow Model _v10_Kyrgsystan Importer PL" xfId="2679" xr:uid="{FE64C0A3-7309-4C47-9A81-F8AA9CE4D9A2}"/>
    <cellStyle name="_TableHead_New Quick Cash Flow Model _v10_Kyrgsystan Importer PL_KYRG Importer price calculation" xfId="2680" xr:uid="{90D1745A-282B-4E69-B0D4-5A02748F5BAF}"/>
    <cellStyle name="_TableHead_New Quick Cash Flow Model _v10_Kyrgyzstan PAR RSM v.5" xfId="2681" xr:uid="{7C418366-9CDC-4308-B031-13FA2E48C68A}"/>
    <cellStyle name="_TableHead_New Quick Cash Flow Model _v10_Kyrgyzstan PAR RSM v.5_KYRG Importer price calculation" xfId="2682" xr:uid="{195A1E1A-5038-4A67-8F9D-CCFCF431295D}"/>
    <cellStyle name="_TableHead_New Quick Cash Flow Model _v10_Xl0000044" xfId="2683" xr:uid="{55ACDE3D-D967-44EF-8012-66DB5F3F0E5A}"/>
    <cellStyle name="_TableHead_New Quick Cash Flow Model _v10_Xl0000044_KYRG Importer price calculation" xfId="2684" xr:uid="{7A5784B4-46E7-4467-A00A-75D6A0FF0931}"/>
    <cellStyle name="_TableHead_PW Access Revenue" xfId="557" xr:uid="{00000000-0005-0000-0000-00002C020000}"/>
    <cellStyle name="_TableHead_PW Access Revenue_Armenia proposed DS Price-list and Filuet prices19 Dec 2011" xfId="2685" xr:uid="{07E81D74-1BBB-43C7-9841-F538233ABA2C}"/>
    <cellStyle name="_TableHead_PW Access Revenue_Armenia proposed DS Price-list and Filuet prices19 Dec 2011_KYRG Importer price calculation" xfId="2686" xr:uid="{DE0D42AF-8F47-47BD-B713-2A8AE3904CD3}"/>
    <cellStyle name="_TableHead_PW Access Revenue_KYRG NIP Pricing proposal v2" xfId="2687" xr:uid="{10364645-2EC2-4ADD-80A0-F0D705CBF02D}"/>
    <cellStyle name="_TableHead_PW Access Revenue_KYRG NIP Pricing proposal v2_KYRG Importer price calculation" xfId="2688" xr:uid="{2CC29793-F693-4218-B11F-E19923C5D4FF}"/>
    <cellStyle name="_TableHead_PW Access Revenue_Kyrgsystan Importer PL" xfId="2689" xr:uid="{6A1889BD-ACDF-489A-8626-CD323FDCBB82}"/>
    <cellStyle name="_TableHead_PW Access Revenue_Kyrgsystan Importer PL_KYRG Importer price calculation" xfId="2690" xr:uid="{EF3989DF-9A75-4A73-B299-57EEE9BD1C59}"/>
    <cellStyle name="_TableHead_PW Access Revenue_Kyrgyzstan PAR RSM v.5" xfId="2691" xr:uid="{E62428E3-13E0-40CC-B2C4-23290F340E8F}"/>
    <cellStyle name="_TableHead_PW Access Revenue_Kyrgyzstan PAR RSM v.5_KYRG Importer price calculation" xfId="2692" xr:uid="{48A4907A-1BF1-4D88-8083-3CE156E48DB7}"/>
    <cellStyle name="_TableHead_PW Access Revenue_Xl0000044" xfId="2693" xr:uid="{ABEF7508-5D3A-458B-A26D-B166CF212063}"/>
    <cellStyle name="_TableHead_PW Access Revenue_Xl0000044_KYRG Importer price calculation" xfId="2694" xr:uid="{8D584B07-C93F-43E9-B356-F5B4CAA4FA3D}"/>
    <cellStyle name="_TableHead_Summary" xfId="558" xr:uid="{00000000-0005-0000-0000-00002D020000}"/>
    <cellStyle name="_TableHead_Summary_Armenia proposed DS Price-list and Filuet prices19 Dec 2011" xfId="2695" xr:uid="{8BD719B5-3D08-4F74-9BDF-5784E7A3FFB7}"/>
    <cellStyle name="_TableHead_Summary_Armenia proposed DS Price-list and Filuet prices19 Dec 2011_KYRG Importer price calculation" xfId="2696" xr:uid="{6E5B3BA5-8377-4AB2-AAE1-768AD4B48037}"/>
    <cellStyle name="_TableHead_Summary_KYRG NIP Pricing proposal v2" xfId="2697" xr:uid="{E640FF0E-D445-4454-BB40-55A158E6A052}"/>
    <cellStyle name="_TableHead_Summary_KYRG NIP Pricing proposal v2_KYRG Importer price calculation" xfId="2698" xr:uid="{2C5B3364-6E53-4115-94C9-0BD53F8E3C67}"/>
    <cellStyle name="_TableHead_Summary_Kyrgsystan Importer PL" xfId="2699" xr:uid="{CB3EE8BB-9648-48FD-BACE-15B70B61859C}"/>
    <cellStyle name="_TableHead_Summary_Kyrgsystan Importer PL_KYRG Importer price calculation" xfId="2700" xr:uid="{81B13A31-E53F-4E86-B681-76712B3DD241}"/>
    <cellStyle name="_TableHead_Summary_Kyrgyzstan PAR RSM v.5" xfId="2701" xr:uid="{9B76EB79-3BAC-45CC-A63D-2E352892FAB9}"/>
    <cellStyle name="_TableHead_Summary_Kyrgyzstan PAR RSM v.5_KYRG Importer price calculation" xfId="2702" xr:uid="{44E1C6B1-0902-43D3-AB82-E757E7509B59}"/>
    <cellStyle name="_TableHead_Summary_Xl0000044" xfId="2703" xr:uid="{74A8ED76-D428-4A33-8A30-97BF02214F30}"/>
    <cellStyle name="_TableHead_Summary_Xl0000044_KYRG Importer price calculation" xfId="2704" xr:uid="{BB751B23-0D9B-4DA3-9142-E0244EC79D7B}"/>
    <cellStyle name="_TableHead_Xl0000044" xfId="2705" xr:uid="{1578FF1D-101D-4979-A9A3-AB718C9D15BD}"/>
    <cellStyle name="_TableHead_Xl0000044_KYRG Importer price calculation" xfId="2706" xr:uid="{A9BF8AA5-4491-4038-83F5-ED2A07295D4F}"/>
    <cellStyle name="_TableHead_Yield Tables" xfId="559" xr:uid="{00000000-0005-0000-0000-00002E020000}"/>
    <cellStyle name="_TableHead_Yield Tables_2007_5YrFcst_AM v40" xfId="560" xr:uid="{00000000-0005-0000-0000-00002F020000}"/>
    <cellStyle name="_TableHead_Yield Tables_2007_5YrFcst_AM v40 2" xfId="561" xr:uid="{00000000-0005-0000-0000-000030020000}"/>
    <cellStyle name="_TableHead_Yield Tables_2007_5YrFcst_Mar 08 v47_vBB" xfId="562" xr:uid="{00000000-0005-0000-0000-000031020000}"/>
    <cellStyle name="_TableHead_Yield Tables_2007_5YrFcst_Mar 08 v47_vBB 2" xfId="563" xr:uid="{00000000-0005-0000-0000-000032020000}"/>
    <cellStyle name="_TableHead_Yield Tables_Armenia proposed DS Price-list and Filuet prices19 Dec 2011" xfId="2707" xr:uid="{31824C1B-3279-4E3B-A56B-635FEDDE38B2}"/>
    <cellStyle name="_TableHead_Yield Tables_Armenia proposed DS Price-list and Filuet prices19 Dec 2011_KYRG Importer price calculation" xfId="2708" xr:uid="{2F1F52E7-0B33-45D0-8C69-CB91188249D6}"/>
    <cellStyle name="_TableHead_Yield Tables_Backup Financials" xfId="564" xr:uid="{00000000-0005-0000-0000-000033020000}"/>
    <cellStyle name="_TableHead_Yield Tables_Backup Financials_DSR Monthly 2012" xfId="2709" xr:uid="{CABA6AC8-80BD-4544-A011-11E7C07F59D4}"/>
    <cellStyle name="_TableHead_Yield Tables_DSR Monthly 2012" xfId="2710" xr:uid="{34825790-02BD-435C-8528-914E5C225AF1}"/>
    <cellStyle name="_TableHead_Yield Tables_KYRG NIP Pricing proposal v2" xfId="2711" xr:uid="{75178E7A-259D-416F-AF8D-82111883676C}"/>
    <cellStyle name="_TableHead_Yield Tables_KYRG NIP Pricing proposal v2_KYRG Importer price calculation" xfId="2712" xr:uid="{7592BCD3-70B2-45B2-80DD-E1785034BE03}"/>
    <cellStyle name="_TableHead_Yield Tables_Kyrgsystan Importer PL" xfId="2713" xr:uid="{998828BD-86C1-4FC4-A636-05E9114C74C8}"/>
    <cellStyle name="_TableHead_Yield Tables_Kyrgsystan Importer PL_KYRG Importer price calculation" xfId="2714" xr:uid="{249520DD-0458-4015-80AD-47833C783962}"/>
    <cellStyle name="_TableHead_Yield Tables_Kyrgyzstan PAR RSM v.5" xfId="2715" xr:uid="{4B0A13E0-D5A5-47A0-80D1-73E73395D49A}"/>
    <cellStyle name="_TableHead_Yield Tables_Kyrgyzstan PAR RSM v.5_KYRG Importer price calculation" xfId="2716" xr:uid="{2CC09BA3-D214-4641-9EB6-AF870A5760A0}"/>
    <cellStyle name="_TableHead_Yield Tables_Xl0000044" xfId="2717" xr:uid="{7703FD1B-8438-48BA-A2CE-8E4023EAB51D}"/>
    <cellStyle name="_TableHead_Yield Tables_Xl0000044_KYRG Importer price calculation" xfId="2718" xr:uid="{497279E9-D6A4-4B2D-9CC7-5A1AF7E058E0}"/>
    <cellStyle name="_TableHeading" xfId="565" xr:uid="{00000000-0005-0000-0000-000034020000}"/>
    <cellStyle name="_TableHeading_Armenia proposed DS Price-list and Filuet prices19 Dec 2011" xfId="2719" xr:uid="{7C1CC24A-DC0E-4958-A9BC-D5A4ADEE3CBC}"/>
    <cellStyle name="_TableHeading_Armenia proposed DS Price-list and Filuet prices19 Dec 2011_KYRG Importer price calculation" xfId="2720" xr:uid="{CD2C31CD-FB48-482C-976E-93CF440BC552}"/>
    <cellStyle name="_TableHeading_KYRG NIP Pricing proposal v2" xfId="2721" xr:uid="{B3BBDF39-7DCD-4A6E-8725-F56EBDDF2F84}"/>
    <cellStyle name="_TableHeading_KYRG NIP Pricing proposal v2_KYRG Importer price calculation" xfId="2722" xr:uid="{39E16C0E-118D-4EDB-A9A7-6655D7A4F528}"/>
    <cellStyle name="_TableHeading_Kyrgsystan Importer PL" xfId="2723" xr:uid="{64457AF4-C06D-444D-8802-7CE647AC5DCD}"/>
    <cellStyle name="_TableHeading_Kyrgsystan Importer PL_KYRG Importer price calculation" xfId="2724" xr:uid="{2B143F4B-05FA-4E74-B35F-53B132BB763D}"/>
    <cellStyle name="_TableHeading_Kyrgyzstan PAR RSM v.5" xfId="2725" xr:uid="{443DCC68-44EB-4FCF-B439-0A780DB37898}"/>
    <cellStyle name="_TableHeading_Kyrgyzstan PAR RSM v.5_KYRG Importer price calculation" xfId="2726" xr:uid="{E427EC50-8D8C-4A20-A3EB-058401478F88}"/>
    <cellStyle name="_TableHeading_Xl0000044" xfId="2727" xr:uid="{D0223033-928B-498A-87E4-969D24153C59}"/>
    <cellStyle name="_TableHeading_Xl0000044_KYRG Importer price calculation" xfId="2728" xr:uid="{C35AB3FE-8083-4F3A-B9F3-BAB5C0387854}"/>
    <cellStyle name="_TableRowBorder" xfId="566" xr:uid="{00000000-0005-0000-0000-000035020000}"/>
    <cellStyle name="_TableRowBorder_Armenia proposed DS Price-list and Filuet prices19 Dec 2011" xfId="2729" xr:uid="{9C3560F7-17F0-403E-B457-8B7E7A199E40}"/>
    <cellStyle name="_TableRowBorder_Armenia proposed DS Price-list and Filuet prices19 Dec 2011_KYRG Importer price calculation" xfId="2730" xr:uid="{779DB9F8-4FCE-4A9F-AAB7-3F4CF98CF108}"/>
    <cellStyle name="_TableRowBorder_KYRG NIP Pricing proposal v2" xfId="2731" xr:uid="{DF67E39C-B625-4455-A0BE-2CD4EEA06130}"/>
    <cellStyle name="_TableRowBorder_KYRG NIP Pricing proposal v2_KYRG Importer price calculation" xfId="2732" xr:uid="{98D860B8-C973-4A82-AABD-F3D7AC42D729}"/>
    <cellStyle name="_TableRowBorder_Kyrgsystan Importer PL" xfId="2733" xr:uid="{99520527-FCA4-4534-B61C-10FF70C740FB}"/>
    <cellStyle name="_TableRowBorder_Kyrgsystan Importer PL_KYRG Importer price calculation" xfId="2734" xr:uid="{0E4C724B-F1ED-40DF-9806-444F84CE82AF}"/>
    <cellStyle name="_TableRowBorder_Kyrgyzstan PAR RSM v.5" xfId="2735" xr:uid="{6C628D42-6873-4344-9DBA-117ADDF02C87}"/>
    <cellStyle name="_TableRowBorder_Kyrgyzstan PAR RSM v.5_KYRG Importer price calculation" xfId="2736" xr:uid="{F8921EC3-0DC5-430A-932A-3E32793C171E}"/>
    <cellStyle name="_TableRowBorder_Xl0000044" xfId="2737" xr:uid="{5A4F0F54-A13B-4FD3-BAC9-C03E510B4F87}"/>
    <cellStyle name="_TableRowBorder_Xl0000044_KYRG Importer price calculation" xfId="2738" xr:uid="{6DE30403-3CBD-4EDF-A938-32D358DDC74A}"/>
    <cellStyle name="_TableRowHead" xfId="567" xr:uid="{00000000-0005-0000-0000-000036020000}"/>
    <cellStyle name="_TableRowHead_2007_5YrFcst_AM v40" xfId="568" xr:uid="{00000000-0005-0000-0000-000037020000}"/>
    <cellStyle name="_TableRowHead_2007_5YrFcst_AM v40 2" xfId="569" xr:uid="{00000000-0005-0000-0000-000038020000}"/>
    <cellStyle name="_TableRowHead_2007_5YrFcst_AM v40_DSR Monthly 2012" xfId="2739" xr:uid="{ACB31A07-152F-4291-A09E-0219690514F4}"/>
    <cellStyle name="_TableRowHead_2007_5YrFcst_Mar 08 v47_vBB" xfId="570" xr:uid="{00000000-0005-0000-0000-000039020000}"/>
    <cellStyle name="_TableRowHead_2007_5YrFcst_Mar 08 v47_vBB 2" xfId="571" xr:uid="{00000000-0005-0000-0000-00003A020000}"/>
    <cellStyle name="_TableRowHead_2007_5YrFcst_Mar 08 v47_vBB_DSR Monthly 2012" xfId="2740" xr:uid="{58043560-8E77-49CC-B342-2A4CBD037917}"/>
    <cellStyle name="_TableRowHead_Backup Financials" xfId="572" xr:uid="{00000000-0005-0000-0000-00003B020000}"/>
    <cellStyle name="_TableRowHead_Gelco Model" xfId="573" xr:uid="{00000000-0005-0000-0000-00003C020000}"/>
    <cellStyle name="_TableRowHead_Gelco Model_2007_5YrFcst_AM v40" xfId="574" xr:uid="{00000000-0005-0000-0000-00003D020000}"/>
    <cellStyle name="_TableRowHead_Gelco Model_2007_5YrFcst_AM v40 2" xfId="575" xr:uid="{00000000-0005-0000-0000-00003E020000}"/>
    <cellStyle name="_TableRowHead_Gelco Model_2007_5YrFcst_AM v40_DSR Monthly 2012" xfId="2741" xr:uid="{8BEB71A9-DFDC-47D1-9F4E-CC9232D801C3}"/>
    <cellStyle name="_TableRowHead_Gelco Model_2007_5YrFcst_Mar 08 v47_vBB" xfId="576" xr:uid="{00000000-0005-0000-0000-00003F020000}"/>
    <cellStyle name="_TableRowHead_Gelco Model_2007_5YrFcst_Mar 08 v47_vBB 2" xfId="577" xr:uid="{00000000-0005-0000-0000-000040020000}"/>
    <cellStyle name="_TableRowHead_Gelco Model_2007_5YrFcst_Mar 08 v47_vBB_DSR Monthly 2012" xfId="2742" xr:uid="{C7AAD7F3-8F0D-4AA3-99D8-1B71876D9337}"/>
    <cellStyle name="_TableRowHead_Gelco Model_Backup Financials" xfId="578" xr:uid="{00000000-0005-0000-0000-000041020000}"/>
    <cellStyle name="_TableRowHead_Knology Model" xfId="579" xr:uid="{00000000-0005-0000-0000-000042020000}"/>
    <cellStyle name="_TableRowHead_Model Assumptions" xfId="580" xr:uid="{00000000-0005-0000-0000-000043020000}"/>
    <cellStyle name="_TableRowHead_Model Assumptions (2)" xfId="581" xr:uid="{00000000-0005-0000-0000-000044020000}"/>
    <cellStyle name="_TableRowHead_New Quick Cash Flow Model _v10" xfId="582" xr:uid="{00000000-0005-0000-0000-000045020000}"/>
    <cellStyle name="_TableRowHead_PW Access Revenue" xfId="583" xr:uid="{00000000-0005-0000-0000-000046020000}"/>
    <cellStyle name="_TableRowHead_Summary" xfId="584" xr:uid="{00000000-0005-0000-0000-000047020000}"/>
    <cellStyle name="_TableRowHeading" xfId="585" xr:uid="{00000000-0005-0000-0000-000048020000}"/>
    <cellStyle name="_TableSuperHead" xfId="586" xr:uid="{00000000-0005-0000-0000-000049020000}"/>
    <cellStyle name="_TableSuperHead_2007_5YrFcst_AM v40" xfId="587" xr:uid="{00000000-0005-0000-0000-00004A020000}"/>
    <cellStyle name="_TableSuperHead_2007_5YrFcst_AM v40 2" xfId="588" xr:uid="{00000000-0005-0000-0000-00004B020000}"/>
    <cellStyle name="_TableSuperHead_2007_5YrFcst_AM v40_DSR Monthly 2012" xfId="2743" xr:uid="{B9AF0865-00DF-4A0D-9101-D1B9452B9A2A}"/>
    <cellStyle name="_TableSuperHead_2007_5YrFcst_Mar 08 v47_vBB" xfId="589" xr:uid="{00000000-0005-0000-0000-00004C020000}"/>
    <cellStyle name="_TableSuperHead_2007_5YrFcst_Mar 08 v47_vBB 2" xfId="590" xr:uid="{00000000-0005-0000-0000-00004D020000}"/>
    <cellStyle name="_TableSuperHead_2007_5YrFcst_Mar 08 v47_vBB_DSR Monthly 2012" xfId="2744" xr:uid="{31A785F7-CE4F-432A-BB7E-569503E8AABF}"/>
    <cellStyle name="_TableSuperHead_Backup Financials" xfId="591" xr:uid="{00000000-0005-0000-0000-00004E020000}"/>
    <cellStyle name="_TableSuperHead_Cable_Industry Overview5" xfId="592" xr:uid="{00000000-0005-0000-0000-00004F020000}"/>
    <cellStyle name="_TableSuperHead_Cable_Industry Overview5_2007_5YrFcst_AM v40" xfId="593" xr:uid="{00000000-0005-0000-0000-000050020000}"/>
    <cellStyle name="_TableSuperHead_Cable_Industry Overview5_2007_5YrFcst_AM v40 2" xfId="594" xr:uid="{00000000-0005-0000-0000-000051020000}"/>
    <cellStyle name="_TableSuperHead_Cable_Industry Overview5_2007_5YrFcst_AM v40_DSR Monthly 2012" xfId="2745" xr:uid="{40717A8C-5450-45D7-9A76-32B2189FA830}"/>
    <cellStyle name="_TableSuperHead_Cable_Industry Overview5_2007_5YrFcst_Mar 08 v47_vBB" xfId="595" xr:uid="{00000000-0005-0000-0000-000052020000}"/>
    <cellStyle name="_TableSuperHead_Cable_Industry Overview5_2007_5YrFcst_Mar 08 v47_vBB 2" xfId="596" xr:uid="{00000000-0005-0000-0000-000053020000}"/>
    <cellStyle name="_TableSuperHead_Cable_Industry Overview5_2007_5YrFcst_Mar 08 v47_vBB_DSR Monthly 2012" xfId="2746" xr:uid="{B1248918-A72D-4A28-BB87-DC49B21A2E6C}"/>
    <cellStyle name="_TableSuperHead_Cable_Industry Overview5_Backup Financials" xfId="597" xr:uid="{00000000-0005-0000-0000-000054020000}"/>
    <cellStyle name="_TableSuperHead_Combined Synergy Presentation" xfId="598" xr:uid="{00000000-0005-0000-0000-000055020000}"/>
    <cellStyle name="_TableSuperHead_Combined Synergy Presentation_2007_5YrFcst_AM v40" xfId="599" xr:uid="{00000000-0005-0000-0000-000056020000}"/>
    <cellStyle name="_TableSuperHead_Combined Synergy Presentation_2007_5YrFcst_AM v40 2" xfId="600" xr:uid="{00000000-0005-0000-0000-000057020000}"/>
    <cellStyle name="_TableSuperHead_Combined Synergy Presentation_2007_5YrFcst_AM v40_DSR Monthly 2012" xfId="2747" xr:uid="{F245D655-F4A2-413B-AEF3-E81E170111A6}"/>
    <cellStyle name="_TableSuperHead_Combined Synergy Presentation_2007_5YrFcst_Mar 08 v47_vBB" xfId="601" xr:uid="{00000000-0005-0000-0000-000058020000}"/>
    <cellStyle name="_TableSuperHead_Combined Synergy Presentation_2007_5YrFcst_Mar 08 v47_vBB 2" xfId="602" xr:uid="{00000000-0005-0000-0000-000059020000}"/>
    <cellStyle name="_TableSuperHead_Combined Synergy Presentation_2007_5YrFcst_Mar 08 v47_vBB_DSR Monthly 2012" xfId="2748" xr:uid="{E9A308F1-E48C-4C0D-8367-BEDEFC978CA1}"/>
    <cellStyle name="_TableSuperHead_Combined Synergy Presentation_Backup Financials" xfId="603" xr:uid="{00000000-0005-0000-0000-00005A020000}"/>
    <cellStyle name="_TableSuperHead_comps 2.25.05" xfId="604" xr:uid="{00000000-0005-0000-0000-00005B020000}"/>
    <cellStyle name="_TableSuperHead_Gelco Model" xfId="605" xr:uid="{00000000-0005-0000-0000-00005C020000}"/>
    <cellStyle name="_TableSuperHead_Knology Model" xfId="606" xr:uid="{00000000-0005-0000-0000-00005D020000}"/>
    <cellStyle name="_TableSuperHead_Model Assumptions" xfId="607" xr:uid="{00000000-0005-0000-0000-00005E020000}"/>
    <cellStyle name="_TableSuperHead_Model Assumptions (2)" xfId="608" xr:uid="{00000000-0005-0000-0000-00005F020000}"/>
    <cellStyle name="_TableSuperHead_New Quick Cash Flow Model _v10" xfId="609" xr:uid="{00000000-0005-0000-0000-000060020000}"/>
    <cellStyle name="_TableSuperHead_PW Access Revenue" xfId="610" xr:uid="{00000000-0005-0000-0000-000061020000}"/>
    <cellStyle name="_TableSuperHead_Robert pages" xfId="611" xr:uid="{00000000-0005-0000-0000-000062020000}"/>
    <cellStyle name="_TableSuperHead_Robert pages_2007_5YrFcst_AM v40" xfId="612" xr:uid="{00000000-0005-0000-0000-000063020000}"/>
    <cellStyle name="_TableSuperHead_Robert pages_2007_5YrFcst_AM v40 2" xfId="613" xr:uid="{00000000-0005-0000-0000-000064020000}"/>
    <cellStyle name="_TableSuperHead_Robert pages_2007_5YrFcst_AM v40_DSR Monthly 2012" xfId="2749" xr:uid="{38A54A60-5C1F-44CF-95AA-2B43C019A315}"/>
    <cellStyle name="_TableSuperHead_Robert pages_2007_5YrFcst_Mar 08 v47_vBB" xfId="614" xr:uid="{00000000-0005-0000-0000-000065020000}"/>
    <cellStyle name="_TableSuperHead_Robert pages_2007_5YrFcst_Mar 08 v47_vBB 2" xfId="615" xr:uid="{00000000-0005-0000-0000-000066020000}"/>
    <cellStyle name="_TableSuperHead_Robert pages_2007_5YrFcst_Mar 08 v47_vBB_DSR Monthly 2012" xfId="2750" xr:uid="{18F0159B-96BF-4667-A58E-DFFE81668915}"/>
    <cellStyle name="_TableSuperHead_Robert pages_Backup Financials" xfId="616" xr:uid="{00000000-0005-0000-0000-000067020000}"/>
    <cellStyle name="_TableSuperHead_Summary" xfId="617" xr:uid="{00000000-0005-0000-0000-000068020000}"/>
    <cellStyle name="_TableSuperHead_Synergy Analysis" xfId="618" xr:uid="{00000000-0005-0000-0000-000069020000}"/>
    <cellStyle name="_TableSuperHead_Synergy Analysis_co-advisors" xfId="619" xr:uid="{00000000-0005-0000-0000-00006A020000}"/>
    <cellStyle name="_TableSuperHead_Synergy Calc 1.1 rev 5-yr aug high1_bpace" xfId="620" xr:uid="{00000000-0005-0000-0000-00006B020000}"/>
    <cellStyle name="_TableSuperHead_Yield Tables" xfId="621" xr:uid="{00000000-0005-0000-0000-00006C020000}"/>
    <cellStyle name="_TableSuperHeading" xfId="622" xr:uid="{00000000-0005-0000-0000-00006D020000}"/>
    <cellStyle name="_TableText" xfId="623" xr:uid="{00000000-0005-0000-0000-00006E020000}"/>
    <cellStyle name="_Veeco SFAS 142 &amp; 144 - Oct 2004 - v9" xfId="624" xr:uid="{00000000-0005-0000-0000-00006F020000}"/>
    <cellStyle name="_Veeco SFAS 142 &amp; 144 - Oct 2004 - v9 2" xfId="625" xr:uid="{00000000-0005-0000-0000-000070020000}"/>
    <cellStyle name="_Veeco SFAS 142 &amp; 144 - Oct 2004 - v9_PROMOTIONS" xfId="2751" xr:uid="{76C1D170-01D6-43CB-8687-720A0E4724DB}"/>
    <cellStyle name="_Vendas Shakes_Lively_SG" xfId="2752" xr:uid="{64688DA4-02DB-48F9-8B14-5F84570361AF}"/>
    <cellStyle name="_Xcalibur - 5 year forecast Case 2 (10%) v2" xfId="626" xr:uid="{00000000-0005-0000-0000-000071020000}"/>
    <cellStyle name="_Xcalibur - 5 year forecast Case 2 (10%) v2 2" xfId="627" xr:uid="{00000000-0005-0000-0000-000072020000}"/>
    <cellStyle name="_Xcalibur - 5 year forecast Case 2 (10%) v2_PROMOTIONS" xfId="2753" xr:uid="{1AF13E7D-374A-45A1-8717-C47D271B9839}"/>
    <cellStyle name="£ BP" xfId="628" xr:uid="{00000000-0005-0000-0000-000073020000}"/>
    <cellStyle name="£Currency [0]" xfId="629" xr:uid="{00000000-0005-0000-0000-000074020000}"/>
    <cellStyle name="£Currency [1]" xfId="630" xr:uid="{00000000-0005-0000-0000-000075020000}"/>
    <cellStyle name="£Currency [2]" xfId="631" xr:uid="{00000000-0005-0000-0000-000076020000}"/>
    <cellStyle name="£Currency [p]" xfId="632" xr:uid="{00000000-0005-0000-0000-000077020000}"/>
    <cellStyle name="£Currency [p2]" xfId="633" xr:uid="{00000000-0005-0000-0000-000078020000}"/>
    <cellStyle name="£Pounds" xfId="634" xr:uid="{00000000-0005-0000-0000-000079020000}"/>
    <cellStyle name="¥ JY" xfId="635" xr:uid="{00000000-0005-0000-0000-00007A020000}"/>
    <cellStyle name="•W€_Capital Structure" xfId="636" xr:uid="{00000000-0005-0000-0000-00007B020000}"/>
    <cellStyle name="»¿¹נY [0.00]_Region Orders (2)_KOR_SP" xfId="637" xr:uid="{00000000-0005-0000-0000-00007C020000}"/>
    <cellStyle name="»¿¹נY_Region Orders (2)_KOR (2" xfId="638" xr:uid="{00000000-0005-0000-0000-00007D020000}"/>
    <cellStyle name="0" xfId="639" xr:uid="{00000000-0005-0000-0000-00007E020000}"/>
    <cellStyle name="0.0 x" xfId="640" xr:uid="{00000000-0005-0000-0000-00007F020000}"/>
    <cellStyle name="0.0 x 2" xfId="641" xr:uid="{00000000-0005-0000-0000-000080020000}"/>
    <cellStyle name="0.0 x_Armenia_EApricing_020912" xfId="2754" xr:uid="{19F40422-C564-45B3-818F-8C48B0F1C44C}"/>
    <cellStyle name="0_2007_5YrFcst_AM v40" xfId="642" xr:uid="{00000000-0005-0000-0000-000081020000}"/>
    <cellStyle name="0_2007_5YrFcst_AM v40 2" xfId="643" xr:uid="{00000000-0005-0000-0000-000082020000}"/>
    <cellStyle name="0_2007_5YrFcst_v35" xfId="644" xr:uid="{00000000-0005-0000-0000-000083020000}"/>
    <cellStyle name="0_2007_5YrFcst_v35 2" xfId="645" xr:uid="{00000000-0005-0000-0000-000084020000}"/>
    <cellStyle name="0_APT 141 101603 ver 51" xfId="646" xr:uid="{00000000-0005-0000-0000-000085020000}"/>
    <cellStyle name="0_APT 141 101603 ver 51_DSR Monthly 2012" xfId="2755" xr:uid="{A31A0D6A-928B-4650-A592-1515B8CEAE0A}"/>
    <cellStyle name="0_Backup Financials" xfId="647" xr:uid="{00000000-0005-0000-0000-000086020000}"/>
    <cellStyle name="0_Backup Financials_DSR Monthly 2012" xfId="2756" xr:uid="{74336897-F87A-40C3-BB99-DECB1EBC7E4F}"/>
    <cellStyle name="0_DCF" xfId="648" xr:uid="{00000000-0005-0000-0000-000087020000}"/>
    <cellStyle name="0_SGV" xfId="649" xr:uid="{00000000-0005-0000-0000-000088020000}"/>
    <cellStyle name="0_SGV_2007_5YrFcst_AM v34 (Country SG&amp;A Update and Financial Back Up)" xfId="650" xr:uid="{00000000-0005-0000-0000-000089020000}"/>
    <cellStyle name="0_SGV_2007_5YrFcst_AM v38" xfId="651" xr:uid="{00000000-0005-0000-0000-00008A020000}"/>
    <cellStyle name="0_SGV_2007_5YrFcst_AM v41" xfId="652" xr:uid="{00000000-0005-0000-0000-00008B020000}"/>
    <cellStyle name="0_SGV_2007_5YrFcst_AM v41 (Final 20070823 BOD mtg)" xfId="653" xr:uid="{00000000-0005-0000-0000-00008C020000}"/>
    <cellStyle name="0_SGV_2007_5YrFcst_Oct07BOD v42" xfId="654" xr:uid="{00000000-0005-0000-0000-00008D020000}"/>
    <cellStyle name="0_SGV_2007_5YrFcst_Oct07BOD v42 (Capex Schedule v2)" xfId="655" xr:uid="{00000000-0005-0000-0000-00008E020000}"/>
    <cellStyle name="0_SGV_2007_5YrFcst_Oct07BOD v46 (Old Fcst)" xfId="656" xr:uid="{00000000-0005-0000-0000-00008F020000}"/>
    <cellStyle name="0_SGV_Backup Financials" xfId="657" xr:uid="{00000000-0005-0000-0000-000090020000}"/>
    <cellStyle name="0_Veeco SFAS 142 &amp; 144 - Oct 2004 - v9" xfId="658" xr:uid="{00000000-0005-0000-0000-000091020000}"/>
    <cellStyle name="000,s" xfId="659" xr:uid="{00000000-0005-0000-0000-000092020000}"/>
    <cellStyle name="000,s 2" xfId="660" xr:uid="{00000000-0005-0000-0000-000093020000}"/>
    <cellStyle name="01" xfId="661" xr:uid="{00000000-0005-0000-0000-000094020000}"/>
    <cellStyle name="01 2" xfId="2757" xr:uid="{371796A3-C58B-4530-A9B7-E835BA96B921}"/>
    <cellStyle name="1" xfId="662" xr:uid="{00000000-0005-0000-0000-000095020000}"/>
    <cellStyle name="-1" xfId="663" xr:uid="{00000000-0005-0000-0000-000096020000}"/>
    <cellStyle name="-1 2" xfId="2759" xr:uid="{7BC89BA6-3832-4251-A001-56CB9842C076}"/>
    <cellStyle name="-1 3" xfId="2758" xr:uid="{2EA51F2F-55DC-4617-9F6A-D357946762B4}"/>
    <cellStyle name="1,comma" xfId="664" xr:uid="{00000000-0005-0000-0000-000097020000}"/>
    <cellStyle name="1_2007_5YrFcst_AM v40" xfId="665" xr:uid="{00000000-0005-0000-0000-000098020000}"/>
    <cellStyle name="-1_2007_5YrFcst_AM v40" xfId="666" xr:uid="{00000000-0005-0000-0000-000099020000}"/>
    <cellStyle name="1_2007_5YrFcst_AM v40 2" xfId="667" xr:uid="{00000000-0005-0000-0000-00009A020000}"/>
    <cellStyle name="-1_2007_5YrFcst_AM v40 2" xfId="668" xr:uid="{00000000-0005-0000-0000-00009B020000}"/>
    <cellStyle name="1_2007_5YrFcst_AM v40 3" xfId="669" xr:uid="{00000000-0005-0000-0000-00009C020000}"/>
    <cellStyle name="-1_2007_5YrFcst_AM v40 3" xfId="670" xr:uid="{00000000-0005-0000-0000-00009D020000}"/>
    <cellStyle name="1_2007_5YrFcst_AM v40 4" xfId="671" xr:uid="{00000000-0005-0000-0000-00009E020000}"/>
    <cellStyle name="-1_2007_5YrFcst_AM v40 4" xfId="672" xr:uid="{00000000-0005-0000-0000-00009F020000}"/>
    <cellStyle name="1_2007_5YrFcst_AM v40_DSR Monthly 2012" xfId="2760" xr:uid="{1FE77713-7732-4BF4-B96F-93FF999A5753}"/>
    <cellStyle name="-1_2007_5YrFcst_AM v40_DSR Monthly 2012" xfId="2761" xr:uid="{92AC57D7-ADE6-4734-9999-FFF1F1A58DAB}"/>
    <cellStyle name="1_2007_5YrFcst_Mar 08 v47_vBB" xfId="673" xr:uid="{00000000-0005-0000-0000-0000A0020000}"/>
    <cellStyle name="-1_2007_5YrFcst_Mar 08 v47_vBB" xfId="674" xr:uid="{00000000-0005-0000-0000-0000A1020000}"/>
    <cellStyle name="1_2007_5YrFcst_Mar 08 v47_vBB 2" xfId="675" xr:uid="{00000000-0005-0000-0000-0000A2020000}"/>
    <cellStyle name="-1_2007_5YrFcst_Mar 08 v47_vBB 2" xfId="676" xr:uid="{00000000-0005-0000-0000-0000A3020000}"/>
    <cellStyle name="1_2007_5YrFcst_Mar 08 v47_vBB 3" xfId="677" xr:uid="{00000000-0005-0000-0000-0000A4020000}"/>
    <cellStyle name="-1_2007_5YrFcst_Mar 08 v47_vBB 3" xfId="678" xr:uid="{00000000-0005-0000-0000-0000A5020000}"/>
    <cellStyle name="1_2007_5YrFcst_Mar 08 v47_vBB 4" xfId="679" xr:uid="{00000000-0005-0000-0000-0000A6020000}"/>
    <cellStyle name="-1_2007_5YrFcst_Mar 08 v47_vBB 4" xfId="680" xr:uid="{00000000-0005-0000-0000-0000A7020000}"/>
    <cellStyle name="1_2007_5YrFcst_Mar 08 v47_vBB_DSR Monthly 2012" xfId="2762" xr:uid="{27DDD9BC-975E-46B9-BF1B-5BB7643F6BEE}"/>
    <cellStyle name="-1_2007_5YrFcst_Mar 08 v47_vBB_DSR Monthly 2012" xfId="2763" xr:uid="{E3599AD6-D271-4D10-A8AA-43D4B1AEA577}"/>
    <cellStyle name="1_Backup Financials" xfId="681" xr:uid="{00000000-0005-0000-0000-0000A8020000}"/>
    <cellStyle name="-1_Backup Financials" xfId="682" xr:uid="{00000000-0005-0000-0000-0000A9020000}"/>
    <cellStyle name="10" xfId="683" xr:uid="{00000000-0005-0000-0000-0000AA020000}"/>
    <cellStyle name="1000s1Place" xfId="684" xr:uid="{00000000-0005-0000-0000-0000AB020000}"/>
    <cellStyle name="1000s1Place 2" xfId="685" xr:uid="{00000000-0005-0000-0000-0000AC020000}"/>
    <cellStyle name="12" xfId="686" xr:uid="{00000000-0005-0000-0000-0000AD020000}"/>
    <cellStyle name="12 2" xfId="2764" xr:uid="{B0212596-B399-45A7-8FA6-9B3FDDD632C1}"/>
    <cellStyle name="1Decimal" xfId="687" xr:uid="{00000000-0005-0000-0000-0000AE020000}"/>
    <cellStyle name="1H" xfId="688" xr:uid="{00000000-0005-0000-0000-0000AF020000}"/>
    <cellStyle name="1MMs1Place" xfId="689" xr:uid="{00000000-0005-0000-0000-0000B0020000}"/>
    <cellStyle name="1MMs1Place 2" xfId="690" xr:uid="{00000000-0005-0000-0000-0000B1020000}"/>
    <cellStyle name="1MMs2Places" xfId="691" xr:uid="{00000000-0005-0000-0000-0000B2020000}"/>
    <cellStyle name="1MMs2Places 2" xfId="692" xr:uid="{00000000-0005-0000-0000-0000B3020000}"/>
    <cellStyle name="1N" xfId="693" xr:uid="{00000000-0005-0000-0000-0000B4020000}"/>
    <cellStyle name="1R" xfId="694" xr:uid="{00000000-0005-0000-0000-0000B5020000}"/>
    <cellStyle name="2" xfId="695" xr:uid="{00000000-0005-0000-0000-0000B6020000}"/>
    <cellStyle name="2_2007_5YrFcst_AM v40" xfId="696" xr:uid="{00000000-0005-0000-0000-0000B7020000}"/>
    <cellStyle name="2_2007_5YrFcst_AM v40 2" xfId="697" xr:uid="{00000000-0005-0000-0000-0000B8020000}"/>
    <cellStyle name="2_2007_5YrFcst_AM v40_DSR Monthly 2012" xfId="2765" xr:uid="{4D88A58A-8F00-428D-B825-10CF73447150}"/>
    <cellStyle name="2_2007_5YrFcst_Mar 08 v47_vBB" xfId="698" xr:uid="{00000000-0005-0000-0000-0000B9020000}"/>
    <cellStyle name="2_2007_5YrFcst_Mar 08 v47_vBB 2" xfId="699" xr:uid="{00000000-0005-0000-0000-0000BA020000}"/>
    <cellStyle name="2_2007_5YrFcst_Mar 08 v47_vBB_DSR Monthly 2012" xfId="2766" xr:uid="{5DA5F10C-5A6B-4E15-A37F-92EF45E28C1B}"/>
    <cellStyle name="2_Backup Financials" xfId="700" xr:uid="{00000000-0005-0000-0000-0000BB020000}"/>
    <cellStyle name="20% - Accent1 2" xfId="701" xr:uid="{00000000-0005-0000-0000-0000BC020000}"/>
    <cellStyle name="20% - Accent1 2 2" xfId="702" xr:uid="{00000000-0005-0000-0000-0000BD020000}"/>
    <cellStyle name="20% - Accent1 2 2 2" xfId="703" xr:uid="{00000000-0005-0000-0000-0000BE020000}"/>
    <cellStyle name="20% - Accent1 2 2 2 2" xfId="2256" xr:uid="{00000000-0005-0000-0000-000002000000}"/>
    <cellStyle name="20% - Accent1 2 2 3" xfId="2218" xr:uid="{00000000-0005-0000-0000-000001000000}"/>
    <cellStyle name="20% - Accent1 3" xfId="704" xr:uid="{00000000-0005-0000-0000-0000BF020000}"/>
    <cellStyle name="20% - Accent2 2" xfId="705" xr:uid="{00000000-0005-0000-0000-0000C0020000}"/>
    <cellStyle name="20% - Accent2 2 2" xfId="706" xr:uid="{00000000-0005-0000-0000-0000C1020000}"/>
    <cellStyle name="20% - Accent2 2 2 2" xfId="707" xr:uid="{00000000-0005-0000-0000-0000C2020000}"/>
    <cellStyle name="20% - Accent2 2 2 2 2" xfId="2257" xr:uid="{00000000-0005-0000-0000-000006000000}"/>
    <cellStyle name="20% - Accent2 2 2 3" xfId="2219" xr:uid="{00000000-0005-0000-0000-000005000000}"/>
    <cellStyle name="20% - Accent2 3" xfId="708" xr:uid="{00000000-0005-0000-0000-0000C3020000}"/>
    <cellStyle name="20% - Accent3 2" xfId="709" xr:uid="{00000000-0005-0000-0000-0000C4020000}"/>
    <cellStyle name="20% - Accent3 2 2" xfId="710" xr:uid="{00000000-0005-0000-0000-0000C5020000}"/>
    <cellStyle name="20% - Accent3 2 2 2" xfId="711" xr:uid="{00000000-0005-0000-0000-0000C6020000}"/>
    <cellStyle name="20% - Accent3 2 2 2 2" xfId="2258" xr:uid="{00000000-0005-0000-0000-00000A000000}"/>
    <cellStyle name="20% - Accent3 2 2 3" xfId="2220" xr:uid="{00000000-0005-0000-0000-000009000000}"/>
    <cellStyle name="20% - Accent3 3" xfId="712" xr:uid="{00000000-0005-0000-0000-0000C7020000}"/>
    <cellStyle name="20% - Accent4 2" xfId="713" xr:uid="{00000000-0005-0000-0000-0000C8020000}"/>
    <cellStyle name="20% - Accent4 2 2" xfId="714" xr:uid="{00000000-0005-0000-0000-0000C9020000}"/>
    <cellStyle name="20% - Accent4 2 2 2" xfId="715" xr:uid="{00000000-0005-0000-0000-0000CA020000}"/>
    <cellStyle name="20% - Accent4 2 2 2 2" xfId="2259" xr:uid="{00000000-0005-0000-0000-00000E000000}"/>
    <cellStyle name="20% - Accent4 2 2 3" xfId="2221" xr:uid="{00000000-0005-0000-0000-00000D000000}"/>
    <cellStyle name="20% - Accent4 3" xfId="716" xr:uid="{00000000-0005-0000-0000-0000CB020000}"/>
    <cellStyle name="20% - Accent5 2" xfId="717" xr:uid="{00000000-0005-0000-0000-0000CC020000}"/>
    <cellStyle name="20% - Accent5 2 2" xfId="718" xr:uid="{00000000-0005-0000-0000-0000CD020000}"/>
    <cellStyle name="20% - Accent5 2 2 2" xfId="719" xr:uid="{00000000-0005-0000-0000-0000CE020000}"/>
    <cellStyle name="20% - Accent5 2 2 2 2" xfId="2260" xr:uid="{00000000-0005-0000-0000-000012000000}"/>
    <cellStyle name="20% - Accent5 2 2 3" xfId="2222" xr:uid="{00000000-0005-0000-0000-000011000000}"/>
    <cellStyle name="20% - Accent5 3" xfId="720" xr:uid="{00000000-0005-0000-0000-0000CF020000}"/>
    <cellStyle name="20% - Accent6 2" xfId="721" xr:uid="{00000000-0005-0000-0000-0000D0020000}"/>
    <cellStyle name="20% - Accent6 2 2" xfId="722" xr:uid="{00000000-0005-0000-0000-0000D1020000}"/>
    <cellStyle name="20% - Accent6 2 2 2" xfId="723" xr:uid="{00000000-0005-0000-0000-0000D2020000}"/>
    <cellStyle name="20% - Accent6 2 2 2 2" xfId="2261" xr:uid="{00000000-0005-0000-0000-000016000000}"/>
    <cellStyle name="20% - Accent6 2 2 3" xfId="2223" xr:uid="{00000000-0005-0000-0000-000015000000}"/>
    <cellStyle name="20% - Accent6 3" xfId="724" xr:uid="{00000000-0005-0000-0000-0000D3020000}"/>
    <cellStyle name="20% - Colore 1" xfId="2767" xr:uid="{F027F99E-8D42-4CBE-BEF5-97199B7B528C}"/>
    <cellStyle name="20% - Colore 2" xfId="2768" xr:uid="{9B4D6183-BF67-4C45-85EF-B9FB56181E30}"/>
    <cellStyle name="20% - Colore 3" xfId="2769" xr:uid="{FE7325BA-57D6-4B50-87E6-B1A22D9EE7D2}"/>
    <cellStyle name="20% - Colore 4" xfId="2770" xr:uid="{C059626C-67FB-46B5-A73B-2EF7C5473E32}"/>
    <cellStyle name="20% - Colore 5" xfId="2771" xr:uid="{AC880DF8-7FFE-4FD3-95F7-6E97F2B39A55}"/>
    <cellStyle name="20% - Colore 6" xfId="2772" xr:uid="{BF8FAD6A-E567-4A45-8558-0E9D1551F401}"/>
    <cellStyle name="20% - Ênfase1" xfId="725" xr:uid="{00000000-0005-0000-0000-0000D4020000}"/>
    <cellStyle name="20% - Ênfase2" xfId="726" xr:uid="{00000000-0005-0000-0000-0000D5020000}"/>
    <cellStyle name="20% - Ênfase3" xfId="727" xr:uid="{00000000-0005-0000-0000-0000D6020000}"/>
    <cellStyle name="20% - Ênfase4" xfId="728" xr:uid="{00000000-0005-0000-0000-0000D7020000}"/>
    <cellStyle name="20% - Ênfase5" xfId="729" xr:uid="{00000000-0005-0000-0000-0000D8020000}"/>
    <cellStyle name="20% - Ênfase6" xfId="730" xr:uid="{00000000-0005-0000-0000-0000D9020000}"/>
    <cellStyle name="20% - Énfasis1" xfId="731" xr:uid="{00000000-0005-0000-0000-0000DA020000}"/>
    <cellStyle name="20% - Énfasis2" xfId="732" xr:uid="{00000000-0005-0000-0000-0000DB020000}"/>
    <cellStyle name="20% - Énfasis3" xfId="733" xr:uid="{00000000-0005-0000-0000-0000DC020000}"/>
    <cellStyle name="20% - Énfasis4" xfId="734" xr:uid="{00000000-0005-0000-0000-0000DD020000}"/>
    <cellStyle name="20% - Énfasis5" xfId="735" xr:uid="{00000000-0005-0000-0000-0000DE020000}"/>
    <cellStyle name="20% - Énfasis6" xfId="736" xr:uid="{00000000-0005-0000-0000-0000DF020000}"/>
    <cellStyle name="20% - Акцент1" xfId="2773" xr:uid="{D446A443-F3EE-42B0-95A5-E396294FA9CC}"/>
    <cellStyle name="20% - Акцент2" xfId="2774" xr:uid="{0F9AD88C-D6CF-4BC3-9C62-8F11BC72DE81}"/>
    <cellStyle name="20% - Акцент3" xfId="2775" xr:uid="{6DA8FEF1-5B16-4A7E-BAE6-C9CBA4D1B49F}"/>
    <cellStyle name="20% - Акцент4" xfId="2776" xr:uid="{9AA458FD-91BD-4CF5-8CE0-5DB4FBB93DE6}"/>
    <cellStyle name="20% - Акцент5" xfId="2777" xr:uid="{AC8D5360-BD60-451C-B197-60737990848A}"/>
    <cellStyle name="20% - Акцент6" xfId="2778" xr:uid="{5405912B-8FF0-4CEA-B0DE-25D8E393BF63}"/>
    <cellStyle name="20% - 강조색1" xfId="2779" xr:uid="{F197CFC7-B416-4537-82D2-0DB894A54F2F}"/>
    <cellStyle name="20% - 강조색2" xfId="2780" xr:uid="{3813B33F-7E8A-4CEF-8059-CFF4495C590F}"/>
    <cellStyle name="20% - 강조색3" xfId="2781" xr:uid="{723539AA-4076-406E-925E-9180CA35A3E9}"/>
    <cellStyle name="20% - 강조색4" xfId="2782" xr:uid="{2BA18B1D-39EB-44D6-9B76-5888465C4BFC}"/>
    <cellStyle name="20% - 강조색5" xfId="2783" xr:uid="{C805CB15-AF44-434A-AEA2-9B59E2FBE588}"/>
    <cellStyle name="20% - 강조색6" xfId="2784" xr:uid="{FA6FAA8D-E83B-4A47-9BF1-902B5DD8123D}"/>
    <cellStyle name="2DecimalPercent" xfId="737" xr:uid="{00000000-0005-0000-0000-0000E0020000}"/>
    <cellStyle name="2Decimals" xfId="738" xr:uid="{00000000-0005-0000-0000-0000E1020000}"/>
    <cellStyle name="2H" xfId="739" xr:uid="{00000000-0005-0000-0000-0000E2020000}"/>
    <cellStyle name="2R" xfId="740" xr:uid="{00000000-0005-0000-0000-0000E3020000}"/>
    <cellStyle name="2x" xfId="741" xr:uid="{00000000-0005-0000-0000-0000E4020000}"/>
    <cellStyle name="3" xfId="742" xr:uid="{00000000-0005-0000-0000-0000E5020000}"/>
    <cellStyle name="3 2" xfId="2785" xr:uid="{E5809B49-9DF6-43A9-A8FC-3F888DBEEF3A}"/>
    <cellStyle name="3_2007_5YrFcst_AM v40" xfId="743" xr:uid="{00000000-0005-0000-0000-0000E6020000}"/>
    <cellStyle name="3_2007_5YrFcst_AM v40 2" xfId="744" xr:uid="{00000000-0005-0000-0000-0000E7020000}"/>
    <cellStyle name="3_2007_5YrFcst_AM v40 2 2" xfId="2786" xr:uid="{A22AA6C5-B455-4423-8C0D-8539F2F9F24C}"/>
    <cellStyle name="3_2007_5YrFcst_AM v40 3" xfId="2787" xr:uid="{EF51BC5E-7BC4-4AF3-8C0B-60143754E1EA}"/>
    <cellStyle name="3_2007_5YrFcst_AM v40_DSR Monthly 2012" xfId="2788" xr:uid="{3AAE6EDA-6F07-406A-99FD-54D73349AEF0}"/>
    <cellStyle name="3_2007_5YrFcst_AM v40_DSR Monthly 2012 2" xfId="2789" xr:uid="{50024279-77B5-4899-BD3C-DBA46E536466}"/>
    <cellStyle name="3_2007_5YrFcst_Mar 08 v47_vBB" xfId="745" xr:uid="{00000000-0005-0000-0000-0000E8020000}"/>
    <cellStyle name="3_2007_5YrFcst_Mar 08 v47_vBB 2" xfId="746" xr:uid="{00000000-0005-0000-0000-0000E9020000}"/>
    <cellStyle name="3_2007_5YrFcst_Mar 08 v47_vBB 2 2" xfId="2790" xr:uid="{0CC63888-DAA0-4B08-9312-B0855DA204CA}"/>
    <cellStyle name="3_2007_5YrFcst_Mar 08 v47_vBB 3" xfId="2791" xr:uid="{6664075C-F5B4-41A8-A995-4B37EFEA70FA}"/>
    <cellStyle name="3_2007_5YrFcst_Mar 08 v47_vBB_DSR Monthly 2012" xfId="2792" xr:uid="{9CE2BFE2-3D37-4B67-9651-1B522E46A5F4}"/>
    <cellStyle name="3_2007_5YrFcst_Mar 08 v47_vBB_DSR Monthly 2012 2" xfId="2793" xr:uid="{CB667F06-1F7C-4F10-A940-37C05563B9BD}"/>
    <cellStyle name="3_2007_5YrFcst_v35" xfId="747" xr:uid="{00000000-0005-0000-0000-0000EA020000}"/>
    <cellStyle name="3_2007_5YrFcst_v35 2" xfId="748" xr:uid="{00000000-0005-0000-0000-0000EB020000}"/>
    <cellStyle name="3_2007_5YrFcst_v35 2 2" xfId="2794" xr:uid="{C80DF2F1-0725-4EE2-A9FB-22C4C9D7F14C}"/>
    <cellStyle name="3_2007_5YrFcst_v35 3" xfId="2795" xr:uid="{562AF99C-F8B9-4FE3-8F32-0267A750AF6D}"/>
    <cellStyle name="3_2007_5YrFcst_v35_DSR Monthly 2012" xfId="2796" xr:uid="{F327D5AD-BFBD-4BA2-8872-BE9A7C75D183}"/>
    <cellStyle name="3_2007_5YrFcst_v35_DSR Monthly 2012 2" xfId="2797" xr:uid="{47F392E0-7AB3-41E4-B247-6A451DC0D48B}"/>
    <cellStyle name="3_Armenia proposed DS Price-list and Filuet prices19 Dec 2011" xfId="2798" xr:uid="{CFD34642-8AC3-47B1-8CB2-605CE9877D71}"/>
    <cellStyle name="3_Armenia proposed DS Price-list and Filuet prices19 Dec 2011 2" xfId="2799" xr:uid="{A9E1C3BD-222A-4684-9317-03B10CEEA002}"/>
    <cellStyle name="3_Armenia proposed DS Price-list and Filuet prices19 Dec 2011_KYRG Importer price calculation" xfId="2800" xr:uid="{0FF73FB6-AEED-4C5F-A893-40B61BED2C2C}"/>
    <cellStyle name="3_Armenia proposed DS Price-list and Filuet prices19 Dec 2011_KYRG Importer price calculation 2" xfId="2801" xr:uid="{31E9DA2C-5F6F-4F6D-973B-9C8F257357AC}"/>
    <cellStyle name="3_Backup Financials" xfId="749" xr:uid="{00000000-0005-0000-0000-0000EC020000}"/>
    <cellStyle name="3_Backup Financials 2" xfId="2802" xr:uid="{472B9908-F947-4218-9E5B-D810D7031DA3}"/>
    <cellStyle name="3_KYRG NIP Pricing proposal v2" xfId="2803" xr:uid="{84BE75F1-6384-497A-8026-A24F82AD7A1C}"/>
    <cellStyle name="3_KYRG NIP Pricing proposal v2 2" xfId="2804" xr:uid="{EE91DF97-4239-4993-BF71-AB2AFE6D06E9}"/>
    <cellStyle name="3_KYRG NIP Pricing proposal v2_KYRG Importer price calculation" xfId="2805" xr:uid="{7A30D6DC-90F0-4D14-A376-76F3DFAF3BF1}"/>
    <cellStyle name="3_KYRG NIP Pricing proposal v2_KYRG Importer price calculation 2" xfId="2806" xr:uid="{90D31CDE-C427-4DA8-B6AB-C0265581580E}"/>
    <cellStyle name="3_Kyrgsystan Importer PL" xfId="2807" xr:uid="{A116BCF5-8D6A-42BB-9D65-DAC7731AFE47}"/>
    <cellStyle name="3_Kyrgsystan Importer PL 2" xfId="2808" xr:uid="{E84B8BE2-7943-4C1C-AB0D-99FC823CE0DA}"/>
    <cellStyle name="3_Kyrgsystan Importer PL_KYRG Importer price calculation" xfId="2809" xr:uid="{47AD393E-414B-4D83-9833-15821656BDD5}"/>
    <cellStyle name="3_Kyrgsystan Importer PL_KYRG Importer price calculation 2" xfId="2810" xr:uid="{561AA5BB-5FF3-4BCF-A457-561F7E192A93}"/>
    <cellStyle name="3_Kyrgyzstan PAR RSM v.5" xfId="2811" xr:uid="{46235AC0-3F65-4B41-A798-C811ACDC0249}"/>
    <cellStyle name="3_Kyrgyzstan PAR RSM v.5 2" xfId="2812" xr:uid="{E1CB1EDF-E2B4-4176-AFC7-ACA841046A5A}"/>
    <cellStyle name="3_Kyrgyzstan PAR RSM v.5_KYRG Importer price calculation" xfId="2813" xr:uid="{9C9DD6C9-A178-4F12-AE8D-B98A7243CDC9}"/>
    <cellStyle name="3_Kyrgyzstan PAR RSM v.5_KYRG Importer price calculation 2" xfId="2814" xr:uid="{F8B7D041-18FF-4CE0-986E-054E6D5BE5C3}"/>
    <cellStyle name="3_Xl0000044" xfId="2815" xr:uid="{4FA8156B-55E6-48DE-AA5E-A0B296A994B8}"/>
    <cellStyle name="3_Xl0000044 2" xfId="2816" xr:uid="{EA33DF06-8F7E-4368-9312-7EB553A06F35}"/>
    <cellStyle name="3_Xl0000044_KYRG Importer price calculation" xfId="2817" xr:uid="{A54A687D-58C3-4163-94B3-A782FE3C1546}"/>
    <cellStyle name="3_Xl0000044_KYRG Importer price calculation 2" xfId="2818" xr:uid="{0DF57762-8CAC-4BAE-8411-DC1360411679}"/>
    <cellStyle name="40% - Accent1 2" xfId="750" xr:uid="{00000000-0005-0000-0000-0000ED020000}"/>
    <cellStyle name="40% - Accent1 2 2" xfId="751" xr:uid="{00000000-0005-0000-0000-0000EE020000}"/>
    <cellStyle name="40% - Accent1 2 2 2" xfId="752" xr:uid="{00000000-0005-0000-0000-0000EF020000}"/>
    <cellStyle name="40% - Accent1 2 2 2 2" xfId="2262" xr:uid="{00000000-0005-0000-0000-000020000000}"/>
    <cellStyle name="40% - Accent1 2 2 3" xfId="2224" xr:uid="{00000000-0005-0000-0000-00001F000000}"/>
    <cellStyle name="40% - Accent1 3" xfId="753" xr:uid="{00000000-0005-0000-0000-0000F0020000}"/>
    <cellStyle name="40% - Accent2 2" xfId="754" xr:uid="{00000000-0005-0000-0000-0000F1020000}"/>
    <cellStyle name="40% - Accent2 2 2" xfId="755" xr:uid="{00000000-0005-0000-0000-0000F2020000}"/>
    <cellStyle name="40% - Accent2 2 2 2" xfId="756" xr:uid="{00000000-0005-0000-0000-0000F3020000}"/>
    <cellStyle name="40% - Accent2 2 2 2 2" xfId="2263" xr:uid="{00000000-0005-0000-0000-000024000000}"/>
    <cellStyle name="40% - Accent2 2 2 3" xfId="2225" xr:uid="{00000000-0005-0000-0000-000023000000}"/>
    <cellStyle name="40% - Accent2 3" xfId="757" xr:uid="{00000000-0005-0000-0000-0000F4020000}"/>
    <cellStyle name="40% - Accent3 2" xfId="758" xr:uid="{00000000-0005-0000-0000-0000F5020000}"/>
    <cellStyle name="40% - Accent3 2 2" xfId="759" xr:uid="{00000000-0005-0000-0000-0000F6020000}"/>
    <cellStyle name="40% - Accent3 2 2 2" xfId="760" xr:uid="{00000000-0005-0000-0000-0000F7020000}"/>
    <cellStyle name="40% - Accent3 2 2 2 2" xfId="2264" xr:uid="{00000000-0005-0000-0000-000028000000}"/>
    <cellStyle name="40% - Accent3 2 2 3" xfId="2226" xr:uid="{00000000-0005-0000-0000-000027000000}"/>
    <cellStyle name="40% - Accent3 3" xfId="761" xr:uid="{00000000-0005-0000-0000-0000F8020000}"/>
    <cellStyle name="40% - Accent4 2" xfId="762" xr:uid="{00000000-0005-0000-0000-0000F9020000}"/>
    <cellStyle name="40% - Accent4 2 2" xfId="763" xr:uid="{00000000-0005-0000-0000-0000FA020000}"/>
    <cellStyle name="40% - Accent4 2 2 2" xfId="764" xr:uid="{00000000-0005-0000-0000-0000FB020000}"/>
    <cellStyle name="40% - Accent4 2 2 2 2" xfId="2265" xr:uid="{00000000-0005-0000-0000-00002C000000}"/>
    <cellStyle name="40% - Accent4 2 2 3" xfId="2227" xr:uid="{00000000-0005-0000-0000-00002B000000}"/>
    <cellStyle name="40% - Accent4 3" xfId="765" xr:uid="{00000000-0005-0000-0000-0000FC020000}"/>
    <cellStyle name="40% - Accent5 2" xfId="766" xr:uid="{00000000-0005-0000-0000-0000FD020000}"/>
    <cellStyle name="40% - Accent5 2 2" xfId="767" xr:uid="{00000000-0005-0000-0000-0000FE020000}"/>
    <cellStyle name="40% - Accent5 2 2 2" xfId="768" xr:uid="{00000000-0005-0000-0000-0000FF020000}"/>
    <cellStyle name="40% - Accent5 2 2 2 2" xfId="2266" xr:uid="{00000000-0005-0000-0000-000030000000}"/>
    <cellStyle name="40% - Accent5 2 2 3" xfId="2228" xr:uid="{00000000-0005-0000-0000-00002F000000}"/>
    <cellStyle name="40% - Accent5 3" xfId="769" xr:uid="{00000000-0005-0000-0000-000000030000}"/>
    <cellStyle name="40% - Accent6 2" xfId="770" xr:uid="{00000000-0005-0000-0000-000001030000}"/>
    <cellStyle name="40% - Accent6 2 2" xfId="771" xr:uid="{00000000-0005-0000-0000-000002030000}"/>
    <cellStyle name="40% - Accent6 2 2 2" xfId="772" xr:uid="{00000000-0005-0000-0000-000003030000}"/>
    <cellStyle name="40% - Accent6 2 2 2 2" xfId="2267" xr:uid="{00000000-0005-0000-0000-000034000000}"/>
    <cellStyle name="40% - Accent6 2 2 3" xfId="2229" xr:uid="{00000000-0005-0000-0000-000033000000}"/>
    <cellStyle name="40% - Accent6 3" xfId="773" xr:uid="{00000000-0005-0000-0000-000004030000}"/>
    <cellStyle name="40% - Colore 1" xfId="2819" xr:uid="{4C78AB66-6E75-4418-9134-5015DA415105}"/>
    <cellStyle name="40% - Colore 2" xfId="2820" xr:uid="{7FE07FB8-7FB6-473F-8EF7-92F7EEF34697}"/>
    <cellStyle name="40% - Colore 3" xfId="2821" xr:uid="{29C4815F-5025-47D1-97AC-FD4524202A2C}"/>
    <cellStyle name="40% - Colore 4" xfId="2822" xr:uid="{F729D85A-8FA3-43B1-A71A-1F4BB5F41561}"/>
    <cellStyle name="40% - Colore 5" xfId="2823" xr:uid="{C81AADA3-B7A0-4BE7-987E-F0CF614AB0A9}"/>
    <cellStyle name="40% - Colore 6" xfId="2824" xr:uid="{EF359E34-3AFE-4F5B-9AEF-FDD0EE86AD5F}"/>
    <cellStyle name="40% - Ênfase1" xfId="774" xr:uid="{00000000-0005-0000-0000-000005030000}"/>
    <cellStyle name="40% - Ênfase2" xfId="775" xr:uid="{00000000-0005-0000-0000-000006030000}"/>
    <cellStyle name="40% - Ênfase3" xfId="776" xr:uid="{00000000-0005-0000-0000-000007030000}"/>
    <cellStyle name="40% - Ênfase4" xfId="777" xr:uid="{00000000-0005-0000-0000-000008030000}"/>
    <cellStyle name="40% - Ênfase5" xfId="778" xr:uid="{00000000-0005-0000-0000-000009030000}"/>
    <cellStyle name="40% - Ênfase6" xfId="779" xr:uid="{00000000-0005-0000-0000-00000A030000}"/>
    <cellStyle name="40% - Énfasis1" xfId="780" xr:uid="{00000000-0005-0000-0000-00000B030000}"/>
    <cellStyle name="40% - Énfasis2" xfId="781" xr:uid="{00000000-0005-0000-0000-00000C030000}"/>
    <cellStyle name="40% - Énfasis3" xfId="782" xr:uid="{00000000-0005-0000-0000-00000D030000}"/>
    <cellStyle name="40% - Énfasis4" xfId="783" xr:uid="{00000000-0005-0000-0000-00000E030000}"/>
    <cellStyle name="40% - Énfasis5" xfId="784" xr:uid="{00000000-0005-0000-0000-00000F030000}"/>
    <cellStyle name="40% - Énfasis6" xfId="785" xr:uid="{00000000-0005-0000-0000-000010030000}"/>
    <cellStyle name="40% - Акцент1" xfId="2825" xr:uid="{627F52F5-0DE4-429D-B8ED-8A46502C6179}"/>
    <cellStyle name="40% - Акцент2" xfId="2826" xr:uid="{B4ABE1BB-7212-4170-85B0-D2CFA1804E25}"/>
    <cellStyle name="40% - Акцент3" xfId="2827" xr:uid="{D59CC74B-2D69-4674-B1EE-5B335D7AE405}"/>
    <cellStyle name="40% - Акцент4" xfId="2828" xr:uid="{1D85434B-2E2C-4394-A8FB-F8565F79E570}"/>
    <cellStyle name="40% - Акцент5" xfId="2829" xr:uid="{6EDE9EFA-2310-4F1F-A6EF-A763D9F4C925}"/>
    <cellStyle name="40% - Акцент6" xfId="2830" xr:uid="{A28D5275-3DCC-4284-A87C-6AFA594500E5}"/>
    <cellStyle name="40% - 강조색1" xfId="2831" xr:uid="{111E584C-FF80-4519-8C8A-80BD748CB191}"/>
    <cellStyle name="40% - 강조색2" xfId="2832" xr:uid="{5615406D-1699-48CE-9182-1F1AAD146AE7}"/>
    <cellStyle name="40% - 강조색3" xfId="2833" xr:uid="{18F68927-7BAD-4AF0-BC5F-FBCCED40A0A7}"/>
    <cellStyle name="40% - 강조색4" xfId="2834" xr:uid="{35EE1DD5-6B0B-415A-BE21-861C23094CCA}"/>
    <cellStyle name="40% - 강조색5" xfId="2835" xr:uid="{50F34D0A-90E2-4506-BF66-7CC52CCEF95B}"/>
    <cellStyle name="40% - 강조색6" xfId="2836" xr:uid="{6CAC1B75-3B24-4553-B7F3-09127A87B929}"/>
    <cellStyle name="60% - Accent1 2" xfId="786" xr:uid="{00000000-0005-0000-0000-000011030000}"/>
    <cellStyle name="60% - Accent1 2 2" xfId="787" xr:uid="{00000000-0005-0000-0000-000012030000}"/>
    <cellStyle name="60% - Accent1 3" xfId="788" xr:uid="{00000000-0005-0000-0000-000013030000}"/>
    <cellStyle name="60% - Accent2 2" xfId="789" xr:uid="{00000000-0005-0000-0000-000014030000}"/>
    <cellStyle name="60% - Accent2 2 2" xfId="790" xr:uid="{00000000-0005-0000-0000-000015030000}"/>
    <cellStyle name="60% - Accent2 3" xfId="791" xr:uid="{00000000-0005-0000-0000-000016030000}"/>
    <cellStyle name="60% - Accent3 2" xfId="792" xr:uid="{00000000-0005-0000-0000-000017030000}"/>
    <cellStyle name="60% - Accent3 2 2" xfId="793" xr:uid="{00000000-0005-0000-0000-000018030000}"/>
    <cellStyle name="60% - Accent3 3" xfId="794" xr:uid="{00000000-0005-0000-0000-000019030000}"/>
    <cellStyle name="60% - Accent4 2" xfId="795" xr:uid="{00000000-0005-0000-0000-00001A030000}"/>
    <cellStyle name="60% - Accent4 2 2" xfId="796" xr:uid="{00000000-0005-0000-0000-00001B030000}"/>
    <cellStyle name="60% - Accent4 3" xfId="797" xr:uid="{00000000-0005-0000-0000-00001C030000}"/>
    <cellStyle name="60% - Accent5 2" xfId="798" xr:uid="{00000000-0005-0000-0000-00001D030000}"/>
    <cellStyle name="60% - Accent5 2 2" xfId="799" xr:uid="{00000000-0005-0000-0000-00001E030000}"/>
    <cellStyle name="60% - Accent5 3" xfId="800" xr:uid="{00000000-0005-0000-0000-00001F030000}"/>
    <cellStyle name="60% - Accent6 2" xfId="801" xr:uid="{00000000-0005-0000-0000-000020030000}"/>
    <cellStyle name="60% - Accent6 2 2" xfId="802" xr:uid="{00000000-0005-0000-0000-000021030000}"/>
    <cellStyle name="60% - Accent6 3" xfId="803" xr:uid="{00000000-0005-0000-0000-000022030000}"/>
    <cellStyle name="60% - Colore 1" xfId="2837" xr:uid="{25ABD9DD-9BE7-441B-9B9B-7DB0B66269F2}"/>
    <cellStyle name="60% - Colore 2" xfId="2838" xr:uid="{B24AC487-2D5A-4D43-803A-49CB1FD2EA34}"/>
    <cellStyle name="60% - Colore 3" xfId="2839" xr:uid="{2DAA34B8-1D79-4821-9367-5076C4BA6170}"/>
    <cellStyle name="60% - Colore 4" xfId="2840" xr:uid="{5C66C6D7-C49C-4D5A-B723-A754C7453C0C}"/>
    <cellStyle name="60% - Colore 5" xfId="2841" xr:uid="{13B31F96-1410-4BAB-905C-15B01102B7B7}"/>
    <cellStyle name="60% - Colore 6" xfId="2842" xr:uid="{2A488F00-8176-43EC-886E-B1092E070F09}"/>
    <cellStyle name="60% - Ênfase1" xfId="804" xr:uid="{00000000-0005-0000-0000-000023030000}"/>
    <cellStyle name="60% - Ênfase2" xfId="805" xr:uid="{00000000-0005-0000-0000-000024030000}"/>
    <cellStyle name="60% - Ênfase3" xfId="806" xr:uid="{00000000-0005-0000-0000-000025030000}"/>
    <cellStyle name="60% - Ênfase4" xfId="807" xr:uid="{00000000-0005-0000-0000-000026030000}"/>
    <cellStyle name="60% - Ênfase5" xfId="808" xr:uid="{00000000-0005-0000-0000-000027030000}"/>
    <cellStyle name="60% - Ênfase6" xfId="809" xr:uid="{00000000-0005-0000-0000-000028030000}"/>
    <cellStyle name="60% - Énfasis1" xfId="810" xr:uid="{00000000-0005-0000-0000-000029030000}"/>
    <cellStyle name="60% - Énfasis2" xfId="811" xr:uid="{00000000-0005-0000-0000-00002A030000}"/>
    <cellStyle name="60% - Énfasis3" xfId="812" xr:uid="{00000000-0005-0000-0000-00002B030000}"/>
    <cellStyle name="60% - Énfasis4" xfId="813" xr:uid="{00000000-0005-0000-0000-00002C030000}"/>
    <cellStyle name="60% - Énfasis5" xfId="814" xr:uid="{00000000-0005-0000-0000-00002D030000}"/>
    <cellStyle name="60% - Énfasis6" xfId="815" xr:uid="{00000000-0005-0000-0000-00002E030000}"/>
    <cellStyle name="60% - Акцент1" xfId="2843" xr:uid="{D68B6A28-6290-481F-915A-BB5DC9769DEE}"/>
    <cellStyle name="60% - Акцент2" xfId="2844" xr:uid="{8C91D19F-1C53-4A3F-97C8-3DD418EAAD0E}"/>
    <cellStyle name="60% - Акцент3" xfId="2845" xr:uid="{F8961F1B-5475-4834-9499-1779D039378E}"/>
    <cellStyle name="60% - Акцент4" xfId="2846" xr:uid="{D0EB35FA-3004-4036-8AFC-CB33A7C2772F}"/>
    <cellStyle name="60% - Акцент5" xfId="2847" xr:uid="{277EDA62-E18E-4FB2-AB4D-87E03BA66F70}"/>
    <cellStyle name="60% - Акцент6" xfId="2848" xr:uid="{1ACE054C-1378-42BD-856D-6527DE2E1F03}"/>
    <cellStyle name="60% - 강조색1" xfId="2849" xr:uid="{AEF8EA70-E953-4109-899E-1AFD1EA440A1}"/>
    <cellStyle name="60% - 강조색2" xfId="2850" xr:uid="{466EBCCC-2D1E-47FA-B5E5-F92BEE5C5D09}"/>
    <cellStyle name="60% - 강조색3" xfId="2851" xr:uid="{6AB76940-DA01-41EB-B1F5-C3F4E2A0E963}"/>
    <cellStyle name="60% - 강조색4" xfId="2852" xr:uid="{6412ABED-3473-4579-9BA5-2D246F17D368}"/>
    <cellStyle name="60% - 강조색5" xfId="2853" xr:uid="{547A5833-0CE3-442C-ACB8-E92A16D6BD30}"/>
    <cellStyle name="60% - 강조색6" xfId="2854" xr:uid="{F6D8DC5D-2AF5-4EE8-884A-F6E87882C077}"/>
    <cellStyle name="6mal" xfId="816" xr:uid="{00000000-0005-0000-0000-00002F030000}"/>
    <cellStyle name="9" xfId="817" xr:uid="{00000000-0005-0000-0000-000030030000}"/>
    <cellStyle name="9 2" xfId="818" xr:uid="{00000000-0005-0000-0000-000031030000}"/>
    <cellStyle name="9 2 2" xfId="2857" xr:uid="{3E042163-0885-48C7-A994-E31E56A7F51A}"/>
    <cellStyle name="9 2 3" xfId="2856" xr:uid="{35F50267-0563-4763-804B-4EC06A33C83B}"/>
    <cellStyle name="9 3" xfId="2858" xr:uid="{94D8AD01-74CF-4000-84F9-DF7357F40F62}"/>
    <cellStyle name="9 4" xfId="2855" xr:uid="{5197CE97-C4BF-4846-A8CB-80489090DFD3}"/>
    <cellStyle name="9_2007_5YrFcst_AM v34 (Country SG&amp;A Update and Financial Back Up)" xfId="819" xr:uid="{00000000-0005-0000-0000-000032030000}"/>
    <cellStyle name="9_2007_5YrFcst_AM v34 (Country SG&amp;A Update and Financial Back Up) 2" xfId="820" xr:uid="{00000000-0005-0000-0000-000033030000}"/>
    <cellStyle name="9_2007_5YrFcst_AM v34 (Country SG&amp;A Update and Financial Back Up) 2 2" xfId="2861" xr:uid="{F3708F8F-B3EE-4F72-AB8A-3CD8663AA75F}"/>
    <cellStyle name="9_2007_5YrFcst_AM v34 (Country SG&amp;A Update and Financial Back Up) 2 3" xfId="2860" xr:uid="{830D9EA1-6062-463E-B64F-F7CAA3AB9B09}"/>
    <cellStyle name="9_2007_5YrFcst_AM v34 (Country SG&amp;A Update and Financial Back Up) 3" xfId="2862" xr:uid="{01C32E36-91F0-4BC8-86D8-D05D34126C57}"/>
    <cellStyle name="9_2007_5YrFcst_AM v34 (Country SG&amp;A Update and Financial Back Up) 4" xfId="2859" xr:uid="{9D04C6FE-F99D-42EC-8239-81B91D6A484B}"/>
    <cellStyle name="9_2007_5YrFcst_AM v34 (Country SG&amp;A Update and Financial Back Up)_PROMOTIONS" xfId="2863" xr:uid="{ADC73134-2D9E-4CED-A4F4-024B4748F9D2}"/>
    <cellStyle name="9_2007_5YrFcst_AM v34 (Country SG&amp;A Update and Financial Back Up)_PROMOTIONS 2" xfId="2864" xr:uid="{87D3C97F-63D8-49E7-BF0E-73C5F9C12DF9}"/>
    <cellStyle name="9_2007_5YrFcst_AM v38" xfId="821" xr:uid="{00000000-0005-0000-0000-000034030000}"/>
    <cellStyle name="9_2007_5YrFcst_AM v38 2" xfId="822" xr:uid="{00000000-0005-0000-0000-000035030000}"/>
    <cellStyle name="9_2007_5YrFcst_AM v38 2 2" xfId="2867" xr:uid="{B617586A-5057-400E-8F81-88875A7CD33E}"/>
    <cellStyle name="9_2007_5YrFcst_AM v38 2 3" xfId="2866" xr:uid="{64C89830-84A5-4211-BA2D-76E775BDAF0E}"/>
    <cellStyle name="9_2007_5YrFcst_AM v38 3" xfId="2868" xr:uid="{4B50E343-2552-40A6-A7B6-097532819F90}"/>
    <cellStyle name="9_2007_5YrFcst_AM v38 4" xfId="2865" xr:uid="{7F907BFD-08C7-44A8-AB0A-3951380A3643}"/>
    <cellStyle name="9_2007_5YrFcst_AM v38_PROMOTIONS" xfId="2869" xr:uid="{69DD7024-8DB2-4D71-BCE1-E608D3FA41A4}"/>
    <cellStyle name="9_2007_5YrFcst_AM v38_PROMOTIONS 2" xfId="2870" xr:uid="{F58FA166-19B1-4C58-ABD7-45A475039B0F}"/>
    <cellStyle name="9_2007_5YrFcst_AM v41" xfId="823" xr:uid="{00000000-0005-0000-0000-000036030000}"/>
    <cellStyle name="9_2007_5YrFcst_AM v41 (Final 20070823 BOD mtg)" xfId="824" xr:uid="{00000000-0005-0000-0000-000037030000}"/>
    <cellStyle name="9_2007_5YrFcst_AM v41 (Final 20070823 BOD mtg) 2" xfId="825" xr:uid="{00000000-0005-0000-0000-000038030000}"/>
    <cellStyle name="9_2007_5YrFcst_AM v41 (Final 20070823 BOD mtg) 2 2" xfId="2874" xr:uid="{250D03BB-67E1-40BD-BE2E-BAFB3B037B4E}"/>
    <cellStyle name="9_2007_5YrFcst_AM v41 (Final 20070823 BOD mtg) 2 3" xfId="2873" xr:uid="{A02B930E-E85A-4031-A244-F3B67C4F4ADD}"/>
    <cellStyle name="9_2007_5YrFcst_AM v41 (Final 20070823 BOD mtg) 3" xfId="2875" xr:uid="{DBFE2378-C8A3-490C-A5B4-8B5F0F710DB7}"/>
    <cellStyle name="9_2007_5YrFcst_AM v41 (Final 20070823 BOD mtg) 4" xfId="2872" xr:uid="{F0B58A7D-F120-4CBC-9DCF-3F3A9343850B}"/>
    <cellStyle name="9_2007_5YrFcst_AM v41 (Final 20070823 BOD mtg)_PROMOTIONS" xfId="2876" xr:uid="{19F26792-43F0-4B52-9122-0C79A40CA88E}"/>
    <cellStyle name="9_2007_5YrFcst_AM v41 (Final 20070823 BOD mtg)_PROMOTIONS 2" xfId="2877" xr:uid="{F3C93222-DD1B-4D05-81B7-FBE66A553BC3}"/>
    <cellStyle name="9_2007_5YrFcst_AM v41 2" xfId="826" xr:uid="{00000000-0005-0000-0000-000039030000}"/>
    <cellStyle name="9_2007_5YrFcst_AM v41 2 2" xfId="2879" xr:uid="{14B1693A-ED3E-4A1A-AEC7-111F51FDF3FD}"/>
    <cellStyle name="9_2007_5YrFcst_AM v41 2 3" xfId="2878" xr:uid="{3B6DD839-FD3E-4C52-9FA3-DB712A24FDBD}"/>
    <cellStyle name="9_2007_5YrFcst_AM v41 3" xfId="827" xr:uid="{00000000-0005-0000-0000-00003A030000}"/>
    <cellStyle name="9_2007_5YrFcst_AM v41 3 2" xfId="2881" xr:uid="{67D0EC69-C214-4E52-BBD7-E1AFB1C05A81}"/>
    <cellStyle name="9_2007_5YrFcst_AM v41 3 3" xfId="2880" xr:uid="{25506257-D4FB-426C-817A-7D1831F579F2}"/>
    <cellStyle name="9_2007_5YrFcst_AM v41 4" xfId="828" xr:uid="{00000000-0005-0000-0000-00003B030000}"/>
    <cellStyle name="9_2007_5YrFcst_AM v41 4 2" xfId="2883" xr:uid="{14446EE9-AF50-4A3D-99EA-6A6211DF78C7}"/>
    <cellStyle name="9_2007_5YrFcst_AM v41 4 3" xfId="2882" xr:uid="{D94B5414-389E-49B2-AD4F-404F5950E4EA}"/>
    <cellStyle name="9_2007_5YrFcst_AM v41 5" xfId="2884" xr:uid="{BDA351F7-26EA-4A6E-8072-5A127A1C40B4}"/>
    <cellStyle name="9_2007_5YrFcst_AM v41 6" xfId="2871" xr:uid="{430DDF9E-D7D8-45A2-B64B-8F8A1D6B20BA}"/>
    <cellStyle name="9_2007_5YrFcst_AM v41 7" xfId="2508" xr:uid="{909BAE63-2C0C-4273-928D-2D8B0E2829BD}"/>
    <cellStyle name="9_2007_5YrFcst_AM v41_PROMOTIONS" xfId="2885" xr:uid="{B82EA8D1-780C-4D62-B37B-BCD51F6ABB0C}"/>
    <cellStyle name="9_2007_5YrFcst_AM v41_PROMOTIONS 2" xfId="2886" xr:uid="{91BD729C-A159-4FDE-829D-17234F4B2229}"/>
    <cellStyle name="9_2007_5YrFcst_Oct07BOD v42" xfId="829" xr:uid="{00000000-0005-0000-0000-00003C030000}"/>
    <cellStyle name="9_2007_5YrFcst_Oct07BOD v42 (Capex Schedule v2)" xfId="830" xr:uid="{00000000-0005-0000-0000-00003D030000}"/>
    <cellStyle name="9_2007_5YrFcst_Oct07BOD v42 (Capex Schedule v2) 2" xfId="831" xr:uid="{00000000-0005-0000-0000-00003E030000}"/>
    <cellStyle name="9_2007_5YrFcst_Oct07BOD v42 (Capex Schedule v2) 2 2" xfId="2890" xr:uid="{1CC2F00A-A341-4A0F-96C4-FC7F5C7C4666}"/>
    <cellStyle name="9_2007_5YrFcst_Oct07BOD v42 (Capex Schedule v2) 2 3" xfId="2889" xr:uid="{15A1DA15-4AB1-4314-A687-57FB6FB75218}"/>
    <cellStyle name="9_2007_5YrFcst_Oct07BOD v42 (Capex Schedule v2) 3" xfId="2891" xr:uid="{C88EC8C5-FAD3-4B6C-8502-443166247BB0}"/>
    <cellStyle name="9_2007_5YrFcst_Oct07BOD v42 (Capex Schedule v2) 4" xfId="2888" xr:uid="{806A321F-CE0E-445E-A3FD-85ACDA972C9B}"/>
    <cellStyle name="9_2007_5YrFcst_Oct07BOD v42 (Capex Schedule v2)_PROMOTIONS" xfId="2892" xr:uid="{C3365F3E-CA01-4AF5-B765-90F1CFA30D08}"/>
    <cellStyle name="9_2007_5YrFcst_Oct07BOD v42 (Capex Schedule v2)_PROMOTIONS 2" xfId="2893" xr:uid="{B3602E79-55C9-49B2-B077-25344B1CD4CF}"/>
    <cellStyle name="9_2007_5YrFcst_Oct07BOD v42 2" xfId="832" xr:uid="{00000000-0005-0000-0000-00003F030000}"/>
    <cellStyle name="9_2007_5YrFcst_Oct07BOD v42 2 2" xfId="2895" xr:uid="{70CC8739-E5C0-45E3-957C-524669E0FAC2}"/>
    <cellStyle name="9_2007_5YrFcst_Oct07BOD v42 2 3" xfId="2894" xr:uid="{54DD24F1-B832-4FE2-8FDA-5EB199485C0F}"/>
    <cellStyle name="9_2007_5YrFcst_Oct07BOD v42 3" xfId="833" xr:uid="{00000000-0005-0000-0000-000040030000}"/>
    <cellStyle name="9_2007_5YrFcst_Oct07BOD v42 3 2" xfId="2897" xr:uid="{843F60FB-3698-4B43-9A8E-438D182AF5D4}"/>
    <cellStyle name="9_2007_5YrFcst_Oct07BOD v42 3 3" xfId="2896" xr:uid="{319E3417-5425-44E0-AE54-9420F58053B4}"/>
    <cellStyle name="9_2007_5YrFcst_Oct07BOD v42 4" xfId="834" xr:uid="{00000000-0005-0000-0000-000041030000}"/>
    <cellStyle name="9_2007_5YrFcst_Oct07BOD v42 4 2" xfId="2899" xr:uid="{D7F5070F-FE00-4DF7-8F7C-F02EFD39015E}"/>
    <cellStyle name="9_2007_5YrFcst_Oct07BOD v42 4 3" xfId="2898" xr:uid="{8BDACF5F-3F79-4B9C-9B1F-4291F4F54733}"/>
    <cellStyle name="9_2007_5YrFcst_Oct07BOD v42 5" xfId="2900" xr:uid="{B7A5A7C9-727F-4E49-ABC1-41B060A7581D}"/>
    <cellStyle name="9_2007_5YrFcst_Oct07BOD v42 6" xfId="2887" xr:uid="{1E689EF5-D34C-410E-BB1A-0F0C51A67326}"/>
    <cellStyle name="9_2007_5YrFcst_Oct07BOD v42 7" xfId="2483" xr:uid="{AD83B197-B530-4353-AF18-737FB49CF242}"/>
    <cellStyle name="9_2007_5YrFcst_Oct07BOD v42_PROMOTIONS" xfId="2901" xr:uid="{E9A314A3-9C74-4218-A9A7-A1122B550DA8}"/>
    <cellStyle name="9_2007_5YrFcst_Oct07BOD v42_PROMOTIONS 2" xfId="2902" xr:uid="{0E48D33D-6DDA-41E2-B6E1-4EAFC146F8D5}"/>
    <cellStyle name="9_2007_5YrFcst_Oct07BOD v46 (Old Fcst)" xfId="835" xr:uid="{00000000-0005-0000-0000-000042030000}"/>
    <cellStyle name="9_2007_5YrFcst_Oct07BOD v46 (Old Fcst) 2" xfId="836" xr:uid="{00000000-0005-0000-0000-000043030000}"/>
    <cellStyle name="9_2007_5YrFcst_Oct07BOD v46 (Old Fcst) 2 2" xfId="2905" xr:uid="{A94DF085-D556-4C2C-B138-45D91F7A29E0}"/>
    <cellStyle name="9_2007_5YrFcst_Oct07BOD v46 (Old Fcst) 2 3" xfId="2904" xr:uid="{728A781C-8101-4B7F-8E9C-5016EF77CB6E}"/>
    <cellStyle name="9_2007_5YrFcst_Oct07BOD v46 (Old Fcst) 3" xfId="2906" xr:uid="{19498D93-E27D-46AA-B67C-D38C0D28FA48}"/>
    <cellStyle name="9_2007_5YrFcst_Oct07BOD v46 (Old Fcst) 4" xfId="2903" xr:uid="{D4F97048-7CCB-4340-AC66-996F67598532}"/>
    <cellStyle name="9_2007_5YrFcst_Oct07BOD v46 (Old Fcst)_PROMOTIONS" xfId="2907" xr:uid="{DECDCA0F-AD32-4691-A825-946AD24AB877}"/>
    <cellStyle name="9_2007_5YrFcst_Oct07BOD v46 (Old Fcst)_PROMOTIONS 2" xfId="2908" xr:uid="{5A772B11-4DCC-4A3C-B5BC-FEBC708C5DD2}"/>
    <cellStyle name="9_Backup Financials" xfId="837" xr:uid="{00000000-0005-0000-0000-000044030000}"/>
    <cellStyle name="9_Backup Financials 2" xfId="838" xr:uid="{00000000-0005-0000-0000-000045030000}"/>
    <cellStyle name="9_Backup Financials 2 2" xfId="2911" xr:uid="{A5778567-906B-435C-8A28-8DB47DB418C3}"/>
    <cellStyle name="9_Backup Financials 2 3" xfId="2910" xr:uid="{C6AD95E9-1DD8-4E2C-ADA1-51A8575D389F}"/>
    <cellStyle name="9_Backup Financials 3" xfId="2912" xr:uid="{320E4FD4-12FD-475C-BEE5-AEBDB36B2C6C}"/>
    <cellStyle name="9_Backup Financials 4" xfId="2909" xr:uid="{29860930-9BE0-4600-8183-C4F7B1BED723}"/>
    <cellStyle name="9_Backup Financials_PROMOTIONS" xfId="2913" xr:uid="{99B17D4F-941A-41BD-818C-DBAF4AAD9BE4}"/>
    <cellStyle name="9_Backup Financials_PROMOTIONS 2" xfId="2914" xr:uid="{53575060-93D5-4FE7-87B1-EB72C81B36C0}"/>
    <cellStyle name="9_PROMOTIONS" xfId="2915" xr:uid="{F98495FA-027D-4673-9CF3-D374A85DA308}"/>
    <cellStyle name="9_PROMOTIONS 2" xfId="2916" xr:uid="{F3480A99-B966-4961-8022-D3E90BE52EBA}"/>
    <cellStyle name="a" xfId="839" xr:uid="{00000000-0005-0000-0000-000046030000}"/>
    <cellStyle name="a_2007_5YrFcst_AM v40" xfId="840" xr:uid="{00000000-0005-0000-0000-000047030000}"/>
    <cellStyle name="a_2007_5YrFcst_AM v40 2" xfId="841" xr:uid="{00000000-0005-0000-0000-000048030000}"/>
    <cellStyle name="a_2007_5YrFcst_AM v40_DSR Monthly 2012" xfId="2917" xr:uid="{740F7AF0-3E41-4DD8-AFB5-74C8084BE4A9}"/>
    <cellStyle name="a_2007_5YrFcst_Mar 08 v47_vBB" xfId="842" xr:uid="{00000000-0005-0000-0000-000049030000}"/>
    <cellStyle name="a_2007_5YrFcst_Mar 08 v47_vBB 2" xfId="843" xr:uid="{00000000-0005-0000-0000-00004A030000}"/>
    <cellStyle name="a_2007_5YrFcst_Mar 08 v47_vBB_DSR Monthly 2012" xfId="2918" xr:uid="{3C9E5F3A-E5AD-47AF-B911-557CEA5E3C3B}"/>
    <cellStyle name="a_Backup Financials" xfId="844" xr:uid="{00000000-0005-0000-0000-00004B030000}"/>
    <cellStyle name="ac" xfId="845" xr:uid="{00000000-0005-0000-0000-00004C030000}"/>
    <cellStyle name="Accent1 2" xfId="846" xr:uid="{00000000-0005-0000-0000-00004D030000}"/>
    <cellStyle name="Accent1 2 2" xfId="847" xr:uid="{00000000-0005-0000-0000-00004E030000}"/>
    <cellStyle name="Accent1 3" xfId="848" xr:uid="{00000000-0005-0000-0000-00004F030000}"/>
    <cellStyle name="Accent2 2" xfId="849" xr:uid="{00000000-0005-0000-0000-000050030000}"/>
    <cellStyle name="Accent2 2 2" xfId="850" xr:uid="{00000000-0005-0000-0000-000051030000}"/>
    <cellStyle name="Accent2 3" xfId="851" xr:uid="{00000000-0005-0000-0000-000052030000}"/>
    <cellStyle name="Accent3 2" xfId="852" xr:uid="{00000000-0005-0000-0000-000053030000}"/>
    <cellStyle name="Accent3 2 2" xfId="853" xr:uid="{00000000-0005-0000-0000-000054030000}"/>
    <cellStyle name="Accent3 3" xfId="854" xr:uid="{00000000-0005-0000-0000-000055030000}"/>
    <cellStyle name="Accent4 2" xfId="855" xr:uid="{00000000-0005-0000-0000-000056030000}"/>
    <cellStyle name="Accent4 2 2" xfId="856" xr:uid="{00000000-0005-0000-0000-000057030000}"/>
    <cellStyle name="Accent4 3" xfId="857" xr:uid="{00000000-0005-0000-0000-000058030000}"/>
    <cellStyle name="Accent5 2" xfId="858" xr:uid="{00000000-0005-0000-0000-000059030000}"/>
    <cellStyle name="Accent5 2 2" xfId="859" xr:uid="{00000000-0005-0000-0000-00005A030000}"/>
    <cellStyle name="Accent5 3" xfId="860" xr:uid="{00000000-0005-0000-0000-00005B030000}"/>
    <cellStyle name="Accent6 2" xfId="861" xr:uid="{00000000-0005-0000-0000-00005C030000}"/>
    <cellStyle name="Accent6 2 2" xfId="862" xr:uid="{00000000-0005-0000-0000-00005D030000}"/>
    <cellStyle name="Accent6 3" xfId="863" xr:uid="{00000000-0005-0000-0000-00005E030000}"/>
    <cellStyle name="Acctg" xfId="864" xr:uid="{00000000-0005-0000-0000-00005F030000}"/>
    <cellStyle name="Acctg$" xfId="865" xr:uid="{00000000-0005-0000-0000-000060030000}"/>
    <cellStyle name="active" xfId="866" xr:uid="{00000000-0005-0000-0000-000061030000}"/>
    <cellStyle name="active 2" xfId="867" xr:uid="{00000000-0005-0000-0000-000062030000}"/>
    <cellStyle name="Actual Date" xfId="868" xr:uid="{00000000-0005-0000-0000-000063030000}"/>
    <cellStyle name="Actual Date 2" xfId="2919" xr:uid="{BD19D6C4-4D79-4ACF-9505-6C847D8EB7CA}"/>
    <cellStyle name="Actual Date 2 2" xfId="2436" xr:uid="{EEB56171-26D1-4EAD-99D7-85AEA5771C06}"/>
    <cellStyle name="Actual Date 3" xfId="2438" xr:uid="{9C358BB7-671C-4CD9-A0C7-FA046C414D4D}"/>
    <cellStyle name="ae66" xfId="869" xr:uid="{00000000-0005-0000-0000-000064030000}"/>
    <cellStyle name="AFE" xfId="870" xr:uid="{00000000-0005-0000-0000-000065030000}"/>
    <cellStyle name="al" xfId="871" xr:uid="{00000000-0005-0000-0000-000066030000}"/>
    <cellStyle name="al 2" xfId="872" xr:uid="{00000000-0005-0000-0000-000067030000}"/>
    <cellStyle name="AliciasHeader" xfId="873" xr:uid="{00000000-0005-0000-0000-000068030000}"/>
    <cellStyle name="AliciasHeader 2" xfId="2921" xr:uid="{BCE3522E-3FBF-4F0D-BF72-A3774A237FE4}"/>
    <cellStyle name="AliciasHeader 3" xfId="2920" xr:uid="{33C565E1-8AA4-48B7-82CD-010685DFBAFE}"/>
    <cellStyle name="amount" xfId="874" xr:uid="{00000000-0005-0000-0000-000069030000}"/>
    <cellStyle name="amount 2" xfId="2923" xr:uid="{53E49E0E-E691-402A-BB0C-F69ACEB1C611}"/>
    <cellStyle name="amount 3" xfId="2922" xr:uid="{83B9C46D-B7A5-4CB1-8C3D-7D1FC51883B1}"/>
    <cellStyle name="Ann'l_Incr" xfId="875" xr:uid="{00000000-0005-0000-0000-00006A030000}"/>
    <cellStyle name="args.style" xfId="876" xr:uid="{00000000-0005-0000-0000-00006B030000}"/>
    <cellStyle name="Arial 10" xfId="877" xr:uid="{00000000-0005-0000-0000-00006C030000}"/>
    <cellStyle name="Arial 12" xfId="878" xr:uid="{00000000-0005-0000-0000-00006D030000}"/>
    <cellStyle name="ArialNormal" xfId="879" xr:uid="{00000000-0005-0000-0000-00006E030000}"/>
    <cellStyle name="ArialNormal 2" xfId="2924" xr:uid="{EAB7D90B-D4CF-42DA-B01C-5741E395ADBA}"/>
    <cellStyle name="ArialNormal 2 2" xfId="2432" xr:uid="{2724944E-B527-4369-A0AF-82A5D5CF07B3}"/>
    <cellStyle name="ArialNormal 3" xfId="2433" xr:uid="{E769DFB6-91E7-4691-8962-8F8F123106FF}"/>
    <cellStyle name="Ariel 7 pt. plain" xfId="880" xr:uid="{00000000-0005-0000-0000-00006F030000}"/>
    <cellStyle name="Array" xfId="881" xr:uid="{00000000-0005-0000-0000-000070030000}"/>
    <cellStyle name="Array 2" xfId="2926" xr:uid="{7D072DA9-4791-4903-AE79-5D51DAE811B7}"/>
    <cellStyle name="Array 2 2" xfId="2430" xr:uid="{EC86F0E2-D1EF-448A-8E7E-1555400518FB}"/>
    <cellStyle name="Array 3" xfId="2925" xr:uid="{36DE5ADC-F3AB-4209-8198-236521D72109}"/>
    <cellStyle name="Array 4" xfId="2431" xr:uid="{00536FF2-33A2-4928-82CE-DB4390D39300}"/>
    <cellStyle name="Array Enter" xfId="882" xr:uid="{00000000-0005-0000-0000-000071030000}"/>
    <cellStyle name="Array Enter 2" xfId="2928" xr:uid="{0E1E690C-9478-41D2-8FC9-82B24E376224}"/>
    <cellStyle name="Array Enter 2 2" xfId="2428" xr:uid="{A3F46CD6-31A8-4903-95FC-1E8E5B9890C9}"/>
    <cellStyle name="Array Enter 3" xfId="2927" xr:uid="{05E083ED-8B7F-4A3D-9E35-829820AA7585}"/>
    <cellStyle name="Array Enter 4" xfId="2429" xr:uid="{6AD61020-61DB-4DDC-801F-1205B5ACF83A}"/>
    <cellStyle name="Array_Armenia proposed DS Price-list and Filuet prices19 Dec 2011" xfId="2929" xr:uid="{8F781D01-9A1D-40F8-85F3-C454D8BEEC30}"/>
    <cellStyle name="ÄÞ¸¶ [0]_´ëÇü" xfId="883" xr:uid="{00000000-0005-0000-0000-000072030000}"/>
    <cellStyle name="b" xfId="884" xr:uid="{00000000-0005-0000-0000-000073030000}"/>
    <cellStyle name="b_2007_5YrFcst_AM v40" xfId="885" xr:uid="{00000000-0005-0000-0000-000074030000}"/>
    <cellStyle name="b_2007_5YrFcst_AM v40 2" xfId="886" xr:uid="{00000000-0005-0000-0000-000075030000}"/>
    <cellStyle name="b_2007_5YrFcst_AM v40_DSR Monthly 2012" xfId="2930" xr:uid="{F48E317F-7EEB-4767-9E6B-8D6134A43B5A}"/>
    <cellStyle name="b_2007_5YrFcst_Mar 08 v47_vBB" xfId="887" xr:uid="{00000000-0005-0000-0000-000076030000}"/>
    <cellStyle name="b_2007_5YrFcst_Mar 08 v47_vBB 2" xfId="888" xr:uid="{00000000-0005-0000-0000-000077030000}"/>
    <cellStyle name="b_2007_5YrFcst_Mar 08 v47_vBB_DSR Monthly 2012" xfId="2931" xr:uid="{9C3AC7E0-8AA4-4A8A-8F2F-E486BF242788}"/>
    <cellStyle name="b_Backup Financials" xfId="889" xr:uid="{00000000-0005-0000-0000-000078030000}"/>
    <cellStyle name="b0" xfId="890" xr:uid="{00000000-0005-0000-0000-000079030000}"/>
    <cellStyle name="b0 2" xfId="891" xr:uid="{00000000-0005-0000-0000-00007A030000}"/>
    <cellStyle name="b0_Kyrgsystan Importer PL" xfId="2932" xr:uid="{D690BA3F-493D-434D-A37D-46E205DB2E74}"/>
    <cellStyle name="b1" xfId="892" xr:uid="{00000000-0005-0000-0000-00007B030000}"/>
    <cellStyle name="b1 2" xfId="893" xr:uid="{00000000-0005-0000-0000-00007C030000}"/>
    <cellStyle name="b1 2 2" xfId="2933" xr:uid="{B2024173-224F-4E41-94AB-21A59429E0EC}"/>
    <cellStyle name="b1 3" xfId="2934" xr:uid="{7DB496D5-A6A9-496B-B1AB-FFE3276FD776}"/>
    <cellStyle name="b1_Kyrgsystan Importer PL" xfId="2935" xr:uid="{8ED09010-E6B6-427E-BE1C-A4408A55E436}"/>
    <cellStyle name="b2" xfId="894" xr:uid="{00000000-0005-0000-0000-00007D030000}"/>
    <cellStyle name="b3" xfId="895" xr:uid="{00000000-0005-0000-0000-00007E030000}"/>
    <cellStyle name="b3 2" xfId="896" xr:uid="{00000000-0005-0000-0000-00007F030000}"/>
    <cellStyle name="b3_Kyrgsystan Importer PL" xfId="2936" xr:uid="{085E462A-8EDE-4B2D-B1EC-237658DE81E0}"/>
    <cellStyle name="b4" xfId="897" xr:uid="{00000000-0005-0000-0000-000080030000}"/>
    <cellStyle name="b4 2" xfId="898" xr:uid="{00000000-0005-0000-0000-000081030000}"/>
    <cellStyle name="b4_Kyrgsystan Importer PL" xfId="2937" xr:uid="{CE69C647-43F2-4226-ACC7-4E879CC7F011}"/>
    <cellStyle name="Bad 2" xfId="899" xr:uid="{00000000-0005-0000-0000-000082030000}"/>
    <cellStyle name="Bad 2 2" xfId="900" xr:uid="{00000000-0005-0000-0000-000083030000}"/>
    <cellStyle name="Bad 3" xfId="901" xr:uid="{00000000-0005-0000-0000-000084030000}"/>
    <cellStyle name="Black" xfId="902" xr:uid="{00000000-0005-0000-0000-000085030000}"/>
    <cellStyle name="Black 2" xfId="903" xr:uid="{00000000-0005-0000-0000-000086030000}"/>
    <cellStyle name="Black Days" xfId="904" xr:uid="{00000000-0005-0000-0000-000087030000}"/>
    <cellStyle name="Black Decimal" xfId="905" xr:uid="{00000000-0005-0000-0000-000088030000}"/>
    <cellStyle name="Black Dollar" xfId="906" xr:uid="{00000000-0005-0000-0000-000089030000}"/>
    <cellStyle name="Black Dollar 2" xfId="2939" xr:uid="{7015A3D5-BBE7-4A3D-AB52-7065756509BF}"/>
    <cellStyle name="Black Dollar 3" xfId="2938" xr:uid="{3067EE78-89FA-40BC-A6CF-E992D0EDD23B}"/>
    <cellStyle name="Black EPS" xfId="907" xr:uid="{00000000-0005-0000-0000-00008A030000}"/>
    <cellStyle name="Black Percent" xfId="908" xr:uid="{00000000-0005-0000-0000-00008B030000}"/>
    <cellStyle name="Black Percent2" xfId="909" xr:uid="{00000000-0005-0000-0000-00008C030000}"/>
    <cellStyle name="Black Times" xfId="910" xr:uid="{00000000-0005-0000-0000-00008D030000}"/>
    <cellStyle name="Black Times Two Deci" xfId="911" xr:uid="{00000000-0005-0000-0000-00008E030000}"/>
    <cellStyle name="Black Times Two Deci2" xfId="912" xr:uid="{00000000-0005-0000-0000-00008F030000}"/>
    <cellStyle name="Black Times_322705_1" xfId="913" xr:uid="{00000000-0005-0000-0000-000090030000}"/>
    <cellStyle name="Black Times2" xfId="914" xr:uid="{00000000-0005-0000-0000-000091030000}"/>
    <cellStyle name="Black_2007_5YrFcst_AM v34 (Country SG&amp;A Update and Financial Back Up)" xfId="915" xr:uid="{00000000-0005-0000-0000-000092030000}"/>
    <cellStyle name="BlackStrike" xfId="916" xr:uid="{00000000-0005-0000-0000-000093030000}"/>
    <cellStyle name="BlackText" xfId="917" xr:uid="{00000000-0005-0000-0000-000094030000}"/>
    <cellStyle name="blank" xfId="918" xr:uid="{00000000-0005-0000-0000-000095030000}"/>
    <cellStyle name="Blank [$]" xfId="919" xr:uid="{00000000-0005-0000-0000-000096030000}"/>
    <cellStyle name="Blank [$] 2" xfId="920" xr:uid="{00000000-0005-0000-0000-000097030000}"/>
    <cellStyle name="Blank [%]" xfId="921" xr:uid="{00000000-0005-0000-0000-000098030000}"/>
    <cellStyle name="Blank [%] 2" xfId="922" xr:uid="{00000000-0005-0000-0000-000099030000}"/>
    <cellStyle name="Blank [,]" xfId="923" xr:uid="{00000000-0005-0000-0000-00009A030000}"/>
    <cellStyle name="Blank [,] 2" xfId="924" xr:uid="{00000000-0005-0000-0000-00009B030000}"/>
    <cellStyle name="Blank [1$]" xfId="925" xr:uid="{00000000-0005-0000-0000-00009C030000}"/>
    <cellStyle name="Blank [1$] 2" xfId="926" xr:uid="{00000000-0005-0000-0000-00009D030000}"/>
    <cellStyle name="Blank [1%]" xfId="927" xr:uid="{00000000-0005-0000-0000-00009E030000}"/>
    <cellStyle name="Blank [1%] 2" xfId="928" xr:uid="{00000000-0005-0000-0000-00009F030000}"/>
    <cellStyle name="Blank [1,]" xfId="929" xr:uid="{00000000-0005-0000-0000-0000A0030000}"/>
    <cellStyle name="Blank [1,] 2" xfId="930" xr:uid="{00000000-0005-0000-0000-0000A1030000}"/>
    <cellStyle name="Blank [2$]" xfId="931" xr:uid="{00000000-0005-0000-0000-0000A2030000}"/>
    <cellStyle name="Blank [2$] 2" xfId="932" xr:uid="{00000000-0005-0000-0000-0000A3030000}"/>
    <cellStyle name="Blank [2%]" xfId="933" xr:uid="{00000000-0005-0000-0000-0000A4030000}"/>
    <cellStyle name="Blank [2%] 2" xfId="934" xr:uid="{00000000-0005-0000-0000-0000A5030000}"/>
    <cellStyle name="Blank [2,]" xfId="935" xr:uid="{00000000-0005-0000-0000-0000A6030000}"/>
    <cellStyle name="Blank [2,] 2" xfId="936" xr:uid="{00000000-0005-0000-0000-0000A7030000}"/>
    <cellStyle name="Blank Out" xfId="937" xr:uid="{00000000-0005-0000-0000-0000A8030000}"/>
    <cellStyle name="BldUnd - Style3" xfId="938" xr:uid="{00000000-0005-0000-0000-0000A9030000}"/>
    <cellStyle name="BldUnd - Style3 2" xfId="939" xr:uid="{00000000-0005-0000-0000-0000AA030000}"/>
    <cellStyle name="BldUnd - Style3_Armenia_EApricing_020912" xfId="2940" xr:uid="{EC0A5D9E-0D0D-45CD-932C-FBEB16C287B9}"/>
    <cellStyle name="Blue" xfId="940" xr:uid="{00000000-0005-0000-0000-0000AB030000}"/>
    <cellStyle name="Blue Decimal" xfId="941" xr:uid="{00000000-0005-0000-0000-0000AC030000}"/>
    <cellStyle name="Blue Dollar" xfId="942" xr:uid="{00000000-0005-0000-0000-0000AD030000}"/>
    <cellStyle name="Blue EPS" xfId="943" xr:uid="{00000000-0005-0000-0000-0000AE030000}"/>
    <cellStyle name="blue shading" xfId="944" xr:uid="{00000000-0005-0000-0000-0000AF030000}"/>
    <cellStyle name="blue shading 2" xfId="2941" xr:uid="{1E0E1778-A8ED-42B2-A9BF-AD51329B4C0F}"/>
    <cellStyle name="Blue Text" xfId="945" xr:uid="{00000000-0005-0000-0000-0000B0030000}"/>
    <cellStyle name="Blue Title" xfId="946" xr:uid="{00000000-0005-0000-0000-0000B1030000}"/>
    <cellStyle name="Blue Title 2" xfId="947" xr:uid="{00000000-0005-0000-0000-0000B2030000}"/>
    <cellStyle name="Blue Zero Deci" xfId="948" xr:uid="{00000000-0005-0000-0000-0000B3030000}"/>
    <cellStyle name="Blue_2007_5YrFcst_AM v40" xfId="949" xr:uid="{00000000-0005-0000-0000-0000B4030000}"/>
    <cellStyle name="bluenodec" xfId="950" xr:uid="{00000000-0005-0000-0000-0000B5030000}"/>
    <cellStyle name="bluepercent" xfId="951" xr:uid="{00000000-0005-0000-0000-0000B6030000}"/>
    <cellStyle name="bn0" xfId="952" xr:uid="{00000000-0005-0000-0000-0000B7030000}"/>
    <cellStyle name="Body" xfId="953" xr:uid="{00000000-0005-0000-0000-0000B8030000}"/>
    <cellStyle name="Body text" xfId="954" xr:uid="{00000000-0005-0000-0000-0000B9030000}"/>
    <cellStyle name="Body_$Dollars" xfId="955" xr:uid="{00000000-0005-0000-0000-0000BA030000}"/>
    <cellStyle name="bold" xfId="956" xr:uid="{00000000-0005-0000-0000-0000BB030000}"/>
    <cellStyle name="Bold - Style2" xfId="957" xr:uid="{00000000-0005-0000-0000-0000BC030000}"/>
    <cellStyle name="Bold - Style2 2" xfId="958" xr:uid="{00000000-0005-0000-0000-0000BD030000}"/>
    <cellStyle name="Bold - Style2_Armenia_EApricing_020912" xfId="2942" xr:uid="{589E5261-D23D-4227-ACE0-18D2ED8C667E}"/>
    <cellStyle name="Bold/Border" xfId="959" xr:uid="{00000000-0005-0000-0000-0000BE030000}"/>
    <cellStyle name="Bold/Border 2" xfId="2943" xr:uid="{835C6441-2C46-4E3D-95AB-D368EAD8F34E}"/>
    <cellStyle name="bold_2007_5YrFcst_AM v40" xfId="960" xr:uid="{00000000-0005-0000-0000-0000BF030000}"/>
    <cellStyle name="BoldText" xfId="961" xr:uid="{00000000-0005-0000-0000-0000C0030000}"/>
    <cellStyle name="Bom" xfId="962" xr:uid="{00000000-0005-0000-0000-0000C1030000}"/>
    <cellStyle name="Border" xfId="963" xr:uid="{00000000-0005-0000-0000-0000C2030000}"/>
    <cellStyle name="Border 2" xfId="2945" xr:uid="{9035B527-8348-4896-81E6-4282762150B2}"/>
    <cellStyle name="Border 3" xfId="2944" xr:uid="{63529E7D-7293-4CFD-92BD-F28E666373FE}"/>
    <cellStyle name="Border Heavy" xfId="964" xr:uid="{00000000-0005-0000-0000-0000C3030000}"/>
    <cellStyle name="Border Heavy 2" xfId="965" xr:uid="{00000000-0005-0000-0000-0000C4030000}"/>
    <cellStyle name="Border Heavy 2 2" xfId="2946" xr:uid="{D9630364-2A1C-4036-8CB9-0CF96BFDA932}"/>
    <cellStyle name="Border Heavy 3" xfId="2947" xr:uid="{FCAEEE50-849D-415B-85D0-1A6800C52555}"/>
    <cellStyle name="Border Thin" xfId="966" xr:uid="{00000000-0005-0000-0000-0000C5030000}"/>
    <cellStyle name="Border Thin 2" xfId="967" xr:uid="{00000000-0005-0000-0000-0000C6030000}"/>
    <cellStyle name="Border Thing" xfId="968" xr:uid="{00000000-0005-0000-0000-0000C7030000}"/>
    <cellStyle name="Border_Armenia proposed DS Price-list and Filuet prices19 Dec 2011" xfId="2948" xr:uid="{39D307B4-DC29-4526-9295-DA445CAB8788}"/>
    <cellStyle name="Bottom bold border" xfId="969" xr:uid="{00000000-0005-0000-0000-0000C8030000}"/>
    <cellStyle name="Bottom bold border 2" xfId="2949" xr:uid="{A71E225A-C0FC-45AA-A6BD-41BAD75ECC51}"/>
    <cellStyle name="Bottom Line" xfId="970" xr:uid="{00000000-0005-0000-0000-0000C9030000}"/>
    <cellStyle name="Bottom Line 2" xfId="971" xr:uid="{00000000-0005-0000-0000-0000CA030000}"/>
    <cellStyle name="Bottom Line 2 2" xfId="2952" xr:uid="{CE5A0C8C-83A4-48F6-BBC8-83AD98FC0CB8}"/>
    <cellStyle name="Bottom Line 2 3" xfId="2951" xr:uid="{8FA3F914-5526-4E4D-8AA3-72DF15083368}"/>
    <cellStyle name="Bottom Line 3" xfId="2953" xr:uid="{65849BB7-15CB-44BC-B162-F0150875E846}"/>
    <cellStyle name="Bottom Line 4" xfId="2950" xr:uid="{DE075163-112C-4E33-8F0C-3BC2841C9062}"/>
    <cellStyle name="Bottom single border" xfId="972" xr:uid="{00000000-0005-0000-0000-0000CB030000}"/>
    <cellStyle name="Bottom single border 2" xfId="2954" xr:uid="{690C75E4-0244-4410-9458-AA029756D695}"/>
    <cellStyle name="brad" xfId="973" xr:uid="{00000000-0005-0000-0000-0000CC030000}"/>
    <cellStyle name="Breadcrumb" xfId="974" xr:uid="{00000000-0005-0000-0000-0000CD030000}"/>
    <cellStyle name="Breadcrumb 2" xfId="2956" xr:uid="{3A41D939-E9F4-44E1-8782-A2A9C78ABE0C}"/>
    <cellStyle name="Breadcrumb 3" xfId="2955" xr:uid="{854C6682-5832-40F9-83CD-EF420EF626F3}"/>
    <cellStyle name="British Pound" xfId="975" xr:uid="{00000000-0005-0000-0000-0000CE030000}"/>
    <cellStyle name="British Pound 2" xfId="2957" xr:uid="{D2D76387-FA1F-461F-8A14-25E23101632D}"/>
    <cellStyle name="Buena" xfId="976" xr:uid="{00000000-0005-0000-0000-0000CF030000}"/>
    <cellStyle name="Bullet" xfId="977" xr:uid="{00000000-0005-0000-0000-0000D0030000}"/>
    <cellStyle name="c" xfId="978" xr:uid="{00000000-0005-0000-0000-0000D1030000}"/>
    <cellStyle name="c_2007_5YrFcst_AM v40" xfId="979" xr:uid="{00000000-0005-0000-0000-0000D2030000}"/>
    <cellStyle name="c_2007_5YrFcst_AM v40 2" xfId="980" xr:uid="{00000000-0005-0000-0000-0000D3030000}"/>
    <cellStyle name="c_2007_5YrFcst_AM v40_DSR Monthly 2012" xfId="2958" xr:uid="{C3847094-F751-4931-BEB0-1BA934E05E97}"/>
    <cellStyle name="c_2007_5YrFcst_Mar 08 v47_vBB" xfId="981" xr:uid="{00000000-0005-0000-0000-0000D4030000}"/>
    <cellStyle name="c_2007_5YrFcst_Mar 08 v47_vBB 2" xfId="982" xr:uid="{00000000-0005-0000-0000-0000D5030000}"/>
    <cellStyle name="c_2007_5YrFcst_Mar 08 v47_vBB_DSR Monthly 2012" xfId="2959" xr:uid="{6A5A7FE1-60E4-4CE4-A839-A0795AF3A13B}"/>
    <cellStyle name="c_AAT Bank Model 10.29.2004v11" xfId="983" xr:uid="{00000000-0005-0000-0000-0000D6030000}"/>
    <cellStyle name="c_AAT Bank Model 10.29.2004v11 2" xfId="2960" xr:uid="{A3B90E1D-FCA6-497C-83AD-39AD1737CE2B}"/>
    <cellStyle name="c_AAT Bank Model 10.29.2004v11_2007_5YrFcst_AM v40" xfId="984" xr:uid="{00000000-0005-0000-0000-0000D7030000}"/>
    <cellStyle name="c_AAT Bank Model 10.29.2004v11_2007_5YrFcst_AM v40 2" xfId="2961" xr:uid="{923D85A4-5C8A-4010-91DD-6AB7980AA7CB}"/>
    <cellStyle name="c_AAT Bank Model 10.29.2004v11_2007_5YrFcst_v35" xfId="985" xr:uid="{00000000-0005-0000-0000-0000D8030000}"/>
    <cellStyle name="c_AAT Bank Model 10.29.2004v11_2007_5YrFcst_v35 2" xfId="2962" xr:uid="{E61F5A1F-54E6-4D96-9A18-5187C56D7B9F}"/>
    <cellStyle name="c_AAT Bank Model 10.29.2004v11_Armenia proposed DS Price-list and Filuet prices19 Dec 2011" xfId="2963" xr:uid="{6022BF6F-F363-4F3F-A21B-73125AF82F33}"/>
    <cellStyle name="c_AAT Bank Model 10.29.2004v11_Armenia proposed DS Price-list and Filuet prices19 Dec 2011 2" xfId="2964" xr:uid="{E1E44A42-1F48-48C5-9E1B-795187087453}"/>
    <cellStyle name="c_AAT Bank Model 10.29.2004v11_Armenia proposed DS Price-list and Filuet prices19 Dec 2011_KYRG Importer price calculation" xfId="2965" xr:uid="{FC4ECFC4-147D-45F8-8652-E3DA089D8E07}"/>
    <cellStyle name="c_AAT Bank Model 10.29.2004v11_Armenia proposed DS Price-list and Filuet prices19 Dec 2011_KYRG Importer price calculation 2" xfId="2966" xr:uid="{688FB6C8-5BA3-46AF-A0EE-47A88B209397}"/>
    <cellStyle name="c_AAT Bank Model 10.29.2004v11_Backup Financials" xfId="986" xr:uid="{00000000-0005-0000-0000-0000D9030000}"/>
    <cellStyle name="c_AAT Bank Model 10.29.2004v11_Backup Financials 2" xfId="2967" xr:uid="{75BC87F4-1E9D-40EF-A04F-FE3BA4723512}"/>
    <cellStyle name="c_AAT Bank Model 10.29.2004v11_KYRG NIP Pricing proposal v2" xfId="2968" xr:uid="{3937164E-2E35-4884-BE2D-2A045DFA327F}"/>
    <cellStyle name="c_AAT Bank Model 10.29.2004v11_KYRG NIP Pricing proposal v2 2" xfId="2969" xr:uid="{C7CEEFB0-7B50-44D1-A2A9-C699F17C5B58}"/>
    <cellStyle name="c_AAT Bank Model 10.29.2004v11_KYRG NIP Pricing proposal v2_KYRG Importer price calculation" xfId="2970" xr:uid="{F965AA17-180D-49CF-B5FD-1BEF0DA12EA2}"/>
    <cellStyle name="c_AAT Bank Model 10.29.2004v11_KYRG NIP Pricing proposal v2_KYRG Importer price calculation 2" xfId="2971" xr:uid="{42226469-42CF-4F21-995C-89B50920AA25}"/>
    <cellStyle name="c_AAT Bank Model 10.29.2004v11_Kyrgsystan Importer PL" xfId="2972" xr:uid="{B9845F1A-F11A-4D24-992B-34884F6194F9}"/>
    <cellStyle name="c_AAT Bank Model 10.29.2004v11_Kyrgsystan Importer PL 2" xfId="2973" xr:uid="{9179865D-AF31-4E69-9126-F34052E0314B}"/>
    <cellStyle name="c_AAT Bank Model 10.29.2004v11_Kyrgsystan Importer PL_KYRG Importer price calculation" xfId="2974" xr:uid="{7C4E32BE-674D-4752-AAF0-67B9C13F4B2E}"/>
    <cellStyle name="c_AAT Bank Model 10.29.2004v11_Kyrgsystan Importer PL_KYRG Importer price calculation 2" xfId="2975" xr:uid="{52B7114C-FF67-4483-A9C9-5DD0142E6183}"/>
    <cellStyle name="c_AAT Bank Model 10.29.2004v11_Kyrgyzstan PAR RSM v.5" xfId="2976" xr:uid="{1D2B84EA-C2AF-4FD6-A045-6BDC595C5A6A}"/>
    <cellStyle name="c_AAT Bank Model 10.29.2004v11_Kyrgyzstan PAR RSM v.5 2" xfId="2977" xr:uid="{ED9F4BEE-A69B-4E6F-9BC0-75AB90FE2D5F}"/>
    <cellStyle name="c_AAT Bank Model 10.29.2004v11_Kyrgyzstan PAR RSM v.5_KYRG Importer price calculation" xfId="2978" xr:uid="{7F07EB05-9281-4904-B45D-959F0116A7D5}"/>
    <cellStyle name="c_AAT Bank Model 10.29.2004v11_Kyrgyzstan PAR RSM v.5_KYRG Importer price calculation 2" xfId="2979" xr:uid="{87EC7C58-08E4-4077-B5A3-4A296ED309AC}"/>
    <cellStyle name="c_AAT Bank Model 10.29.2004v11_Xl0000044" xfId="2980" xr:uid="{301089F9-E28D-4315-A6A1-45F2910623F8}"/>
    <cellStyle name="c_AAT Bank Model 10.29.2004v11_Xl0000044 2" xfId="2981" xr:uid="{8E4660DF-2E65-49F4-BF9F-3080AF61913A}"/>
    <cellStyle name="c_AAT Bank Model 10.29.2004v11_Xl0000044_KYRG Importer price calculation" xfId="2982" xr:uid="{D5582546-4390-47C9-A3BF-5F9E77A3F36C}"/>
    <cellStyle name="c_AAT Bank Model 10.29.2004v11_Xl0000044_KYRG Importer price calculation 2" xfId="2983" xr:uid="{8A1F3980-5C3B-447D-A5AE-9613384B851E}"/>
    <cellStyle name="c_Araraquara 2b" xfId="987" xr:uid="{00000000-0005-0000-0000-0000DA030000}"/>
    <cellStyle name="c_Araraquara 2b_2007_5YrFcst_AM v40" xfId="988" xr:uid="{00000000-0005-0000-0000-0000DB030000}"/>
    <cellStyle name="c_Araraquara 2b_2007_5YrFcst_AM v40 2" xfId="989" xr:uid="{00000000-0005-0000-0000-0000DC030000}"/>
    <cellStyle name="c_Araraquara 2b_2007_5YrFcst_AM v40_DSR Monthly 2012" xfId="2984" xr:uid="{E8BC1687-F6FD-4227-AB9B-AA69F9CFA200}"/>
    <cellStyle name="c_Araraquara 2b_2007_5YrFcst_Mar 08 v47_vBB" xfId="990" xr:uid="{00000000-0005-0000-0000-0000DD030000}"/>
    <cellStyle name="c_Araraquara 2b_2007_5YrFcst_Mar 08 v47_vBB 2" xfId="991" xr:uid="{00000000-0005-0000-0000-0000DE030000}"/>
    <cellStyle name="c_Araraquara 2b_2007_5YrFcst_Mar 08 v47_vBB_DSR Monthly 2012" xfId="2985" xr:uid="{78DB4B3E-6E65-4E72-8711-79AC95BF6DD0}"/>
    <cellStyle name="c_Araraquara 2b_Armenia proposed DS Price-list and Filuet prices19 Dec 2011" xfId="2986" xr:uid="{F416D196-68D3-47CD-955C-4F5565A8180D}"/>
    <cellStyle name="c_Araraquara 2b_Armenia proposed DS Price-list and Filuet prices19 Dec 2011_KYRG Importer price calculation" xfId="2987" xr:uid="{6C850315-9D26-4278-9B24-08C867E5EA9F}"/>
    <cellStyle name="c_Araraquara 2b_Backup Financials" xfId="992" xr:uid="{00000000-0005-0000-0000-0000DF030000}"/>
    <cellStyle name="c_Araraquara 2b_KYRG NIP Pricing proposal v2" xfId="2988" xr:uid="{97D4AB12-F89F-47F1-978A-D7E5622EECF7}"/>
    <cellStyle name="c_Araraquara 2b_KYRG NIP Pricing proposal v2_KYRG Importer price calculation" xfId="2989" xr:uid="{23CE1C18-9FD5-4E13-800D-7DF09B784CB6}"/>
    <cellStyle name="c_Araraquara 2b_Kyrgsystan Importer PL" xfId="2990" xr:uid="{CE7C57F5-2031-4148-B8C0-7C29DE9A21A5}"/>
    <cellStyle name="c_Araraquara 2b_Kyrgsystan Importer PL_KYRG Importer price calculation" xfId="2991" xr:uid="{7B5F2C72-433F-4E18-91C8-080B634EE152}"/>
    <cellStyle name="c_Araraquara 2b_Kyrgyzstan PAR RSM v.5" xfId="2992" xr:uid="{F835A46F-4B5A-4A6B-9AC9-C6EFEE66CA84}"/>
    <cellStyle name="c_Araraquara 2b_Kyrgyzstan PAR RSM v.5_KYRG Importer price calculation" xfId="2993" xr:uid="{3F8994A1-3870-4E92-B772-A0D4AAB4415D}"/>
    <cellStyle name="c_Araraquara 2b_Xl0000044" xfId="2994" xr:uid="{ABF54F2C-7411-4596-8518-8FD280AED3A1}"/>
    <cellStyle name="c_Araraquara 2b_Xl0000044_KYRG Importer price calculation" xfId="2995" xr:uid="{B7AB21B5-1BEE-4C5D-AB11-976A7407FC49}"/>
    <cellStyle name="c_Backup Financials" xfId="993" xr:uid="{00000000-0005-0000-0000-0000E0030000}"/>
    <cellStyle name="Ç¥ÁØ_´ëÇü" xfId="994" xr:uid="{00000000-0005-0000-0000-0000E1030000}"/>
    <cellStyle name="c0" xfId="995" xr:uid="{00000000-0005-0000-0000-0000E2030000}"/>
    <cellStyle name="c0'" xfId="996" xr:uid="{00000000-0005-0000-0000-0000E3030000}"/>
    <cellStyle name="c0-" xfId="997" xr:uid="{00000000-0005-0000-0000-0000E4030000}"/>
    <cellStyle name="'c0" xfId="998" xr:uid="{00000000-0005-0000-0000-0000E5030000}"/>
    <cellStyle name="c0\" xfId="999" xr:uid="{00000000-0005-0000-0000-0000E6030000}"/>
    <cellStyle name="c0]" xfId="1000" xr:uid="{00000000-0005-0000-0000-0000E7030000}"/>
    <cellStyle name="c0'_2007_5YrFcst_AM v40" xfId="1001" xr:uid="{00000000-0005-0000-0000-0000E8030000}"/>
    <cellStyle name="c0-_2007_5YrFcst_AM v40" xfId="1002" xr:uid="{00000000-0005-0000-0000-0000E9030000}"/>
    <cellStyle name="'c0_2007_5YrFcst_AM v40" xfId="1003" xr:uid="{00000000-0005-0000-0000-0000EA030000}"/>
    <cellStyle name="c0'_2007_5YrFcst_AM v40 2" xfId="1004" xr:uid="{00000000-0005-0000-0000-0000EB030000}"/>
    <cellStyle name="c0-_2007_5YrFcst_AM v40 2" xfId="1005" xr:uid="{00000000-0005-0000-0000-0000EC030000}"/>
    <cellStyle name="'c0_2007_5YrFcst_AM v40 2" xfId="1006" xr:uid="{00000000-0005-0000-0000-0000ED030000}"/>
    <cellStyle name="c0'_2007_5YrFcst_AM v40 3" xfId="1007" xr:uid="{00000000-0005-0000-0000-0000EE030000}"/>
    <cellStyle name="c0-_2007_5YrFcst_AM v40 3" xfId="1008" xr:uid="{00000000-0005-0000-0000-0000EF030000}"/>
    <cellStyle name="'c0_2007_5YrFcst_AM v40 3" xfId="1009" xr:uid="{00000000-0005-0000-0000-0000F0030000}"/>
    <cellStyle name="c0'_2007_5YrFcst_AM v40 4" xfId="1010" xr:uid="{00000000-0005-0000-0000-0000F1030000}"/>
    <cellStyle name="c0-_2007_5YrFcst_AM v40 4" xfId="1011" xr:uid="{00000000-0005-0000-0000-0000F2030000}"/>
    <cellStyle name="'c0_2007_5YrFcst_AM v40 4" xfId="1012" xr:uid="{00000000-0005-0000-0000-0000F3030000}"/>
    <cellStyle name="c0'_2007_5YrFcst_AM v40_DSR Monthly 2012" xfId="2996" xr:uid="{C92050CD-AFF3-408C-83AA-5BBB89F471E6}"/>
    <cellStyle name="c0-_2007_5YrFcst_AM v40_DSR Monthly 2012" xfId="2997" xr:uid="{9CD6FB89-C6B4-4A2B-8D99-22F05F81BF97}"/>
    <cellStyle name="'c0_2007_5YrFcst_AM v40_DSR Monthly 2012" xfId="2998" xr:uid="{8466CB60-C19E-4444-A681-1BB845057AA9}"/>
    <cellStyle name="c0'_2007_5YrFcst_Mar 08 v47_vBB" xfId="1013" xr:uid="{00000000-0005-0000-0000-0000F4030000}"/>
    <cellStyle name="c0-_2007_5YrFcst_Mar 08 v47_vBB" xfId="1014" xr:uid="{00000000-0005-0000-0000-0000F5030000}"/>
    <cellStyle name="'c0_2007_5YrFcst_Mar 08 v47_vBB" xfId="1015" xr:uid="{00000000-0005-0000-0000-0000F6030000}"/>
    <cellStyle name="c0'_2007_5YrFcst_Mar 08 v47_vBB 2" xfId="1016" xr:uid="{00000000-0005-0000-0000-0000F7030000}"/>
    <cellStyle name="c0-_2007_5YrFcst_Mar 08 v47_vBB 2" xfId="1017" xr:uid="{00000000-0005-0000-0000-0000F8030000}"/>
    <cellStyle name="'c0_2007_5YrFcst_Mar 08 v47_vBB 2" xfId="1018" xr:uid="{00000000-0005-0000-0000-0000F9030000}"/>
    <cellStyle name="c0'_2007_5YrFcst_Mar 08 v47_vBB 3" xfId="1019" xr:uid="{00000000-0005-0000-0000-0000FA030000}"/>
    <cellStyle name="c0-_2007_5YrFcst_Mar 08 v47_vBB 3" xfId="1020" xr:uid="{00000000-0005-0000-0000-0000FB030000}"/>
    <cellStyle name="'c0_2007_5YrFcst_Mar 08 v47_vBB 3" xfId="1021" xr:uid="{00000000-0005-0000-0000-0000FC030000}"/>
    <cellStyle name="c0'_2007_5YrFcst_Mar 08 v47_vBB 4" xfId="1022" xr:uid="{00000000-0005-0000-0000-0000FD030000}"/>
    <cellStyle name="c0-_2007_5YrFcst_Mar 08 v47_vBB 4" xfId="1023" xr:uid="{00000000-0005-0000-0000-0000FE030000}"/>
    <cellStyle name="'c0_2007_5YrFcst_Mar 08 v47_vBB 4" xfId="1024" xr:uid="{00000000-0005-0000-0000-0000FF030000}"/>
    <cellStyle name="c0'_2007_5YrFcst_Mar 08 v47_vBB_DSR Monthly 2012" xfId="2999" xr:uid="{E6CA47FB-9F66-4335-9513-E26B67C8D07A}"/>
    <cellStyle name="c0-_2007_5YrFcst_Mar 08 v47_vBB_DSR Monthly 2012" xfId="3000" xr:uid="{C7CF884D-CF5A-4D12-8381-16653E6F7F95}"/>
    <cellStyle name="'c0_2007_5YrFcst_Mar 08 v47_vBB_DSR Monthly 2012" xfId="3001" xr:uid="{A54C73F4-FFEE-4048-8A66-4B8D1CD04901}"/>
    <cellStyle name="c0_Araraquara 2b" xfId="1025" xr:uid="{00000000-0005-0000-0000-000000040000}"/>
    <cellStyle name="c0'_Backup Financials" xfId="1026" xr:uid="{00000000-0005-0000-0000-000001040000}"/>
    <cellStyle name="c0-_Backup Financials" xfId="1027" xr:uid="{00000000-0005-0000-0000-000002040000}"/>
    <cellStyle name="'c0_Backup Financials" xfId="1028" xr:uid="{00000000-0005-0000-0000-000003040000}"/>
    <cellStyle name="c0_test7a" xfId="1029" xr:uid="{00000000-0005-0000-0000-000004040000}"/>
    <cellStyle name="c09" xfId="1030" xr:uid="{00000000-0005-0000-0000-000005040000}"/>
    <cellStyle name="c09 2" xfId="3003" xr:uid="{FF4E984A-28CA-4523-862A-5FFB8A399716}"/>
    <cellStyle name="c09 3" xfId="3002" xr:uid="{162D390D-E547-4F8E-B55B-CEA1189EFE03}"/>
    <cellStyle name="c1" xfId="1031" xr:uid="{00000000-0005-0000-0000-000006040000}"/>
    <cellStyle name="c1 2" xfId="1032" xr:uid="{00000000-0005-0000-0000-000007040000}"/>
    <cellStyle name="c2" xfId="1033" xr:uid="{00000000-0005-0000-0000-000008040000}"/>
    <cellStyle name="c2 2" xfId="1034" xr:uid="{00000000-0005-0000-0000-000009040000}"/>
    <cellStyle name="c22" xfId="1035" xr:uid="{00000000-0005-0000-0000-00000A040000}"/>
    <cellStyle name="c23" xfId="1036" xr:uid="{00000000-0005-0000-0000-00000B040000}"/>
    <cellStyle name="c2x" xfId="1037" xr:uid="{00000000-0005-0000-0000-00000C040000}"/>
    <cellStyle name="c3" xfId="1038" xr:uid="{00000000-0005-0000-0000-00000D040000}"/>
    <cellStyle name="c3 2" xfId="1039" xr:uid="{00000000-0005-0000-0000-00000E040000}"/>
    <cellStyle name="c9" xfId="1040" xr:uid="{00000000-0005-0000-0000-00000F040000}"/>
    <cellStyle name="Calc Currency (0)" xfId="1041" xr:uid="{00000000-0005-0000-0000-000010040000}"/>
    <cellStyle name="Calc Currency (0) 2" xfId="1042" xr:uid="{00000000-0005-0000-0000-000011040000}"/>
    <cellStyle name="Calc Currency (0)_Armenia_EApricing_020912" xfId="3004" xr:uid="{C91D59B5-3F6B-4F85-85D3-A5DD15E8CF6D}"/>
    <cellStyle name="Calc Currency (2)" xfId="1043" xr:uid="{00000000-0005-0000-0000-000012040000}"/>
    <cellStyle name="Calc Currency (2) 2" xfId="1044" xr:uid="{00000000-0005-0000-0000-000013040000}"/>
    <cellStyle name="Calc Currency (2)_Armenia_EApricing_020912" xfId="3005" xr:uid="{03943B8E-8D6B-4BFC-98B1-F0D0495AA22D}"/>
    <cellStyle name="Calc Percent (0)" xfId="1045" xr:uid="{00000000-0005-0000-0000-000014040000}"/>
    <cellStyle name="Calc Percent (0) 2" xfId="1046" xr:uid="{00000000-0005-0000-0000-000015040000}"/>
    <cellStyle name="Calc Percent (0)_Armenia_EApricing_020912" xfId="3006" xr:uid="{EB6904C2-25A4-4AC1-95B6-54D832AEF415}"/>
    <cellStyle name="Calc Percent (1)" xfId="1047" xr:uid="{00000000-0005-0000-0000-000016040000}"/>
    <cellStyle name="Calc Percent (1) 2" xfId="1048" xr:uid="{00000000-0005-0000-0000-000017040000}"/>
    <cellStyle name="Calc Percent (1)_Armenia_EApricing_020912" xfId="3007" xr:uid="{49CA0BE0-FF5B-4E8C-8F22-39EB5D2EDD69}"/>
    <cellStyle name="Calc Percent (2)" xfId="1049" xr:uid="{00000000-0005-0000-0000-000018040000}"/>
    <cellStyle name="Calc Percent (2) 2" xfId="1050" xr:uid="{00000000-0005-0000-0000-000019040000}"/>
    <cellStyle name="Calc Percent (2)_Armenia_EApricing_020912" xfId="3008" xr:uid="{A9B8C602-7E8A-4408-A8EA-18607ADDD719}"/>
    <cellStyle name="Calc Units (0)" xfId="1051" xr:uid="{00000000-0005-0000-0000-00001A040000}"/>
    <cellStyle name="Calc Units (0) 2" xfId="1052" xr:uid="{00000000-0005-0000-0000-00001B040000}"/>
    <cellStyle name="Calc Units (0)_Armenia_EApricing_020912" xfId="3009" xr:uid="{D3947DF1-FA00-42D9-BE25-FA1AA3184E49}"/>
    <cellStyle name="Calc Units (1)" xfId="1053" xr:uid="{00000000-0005-0000-0000-00001C040000}"/>
    <cellStyle name="Calc Units (1) 2" xfId="1054" xr:uid="{00000000-0005-0000-0000-00001D040000}"/>
    <cellStyle name="Calc Units (1)_Armenia_EApricing_020912" xfId="3010" xr:uid="{FBFFC570-FDF2-445B-9717-DE53736EB9F0}"/>
    <cellStyle name="Calc Units (2)" xfId="1055" xr:uid="{00000000-0005-0000-0000-00001E040000}"/>
    <cellStyle name="Calc Units (2) 2" xfId="1056" xr:uid="{00000000-0005-0000-0000-00001F040000}"/>
    <cellStyle name="Calc Units (2)_Armenia_EApricing_020912" xfId="3011" xr:uid="{7D72DC11-A56C-47D0-AB76-0DB397C410E2}"/>
    <cellStyle name="Calcolo" xfId="3012" xr:uid="{63B149AA-E0FA-4C1B-B730-3304677CAEDB}"/>
    <cellStyle name="Calcolo 2" xfId="3013" xr:uid="{434EBD5B-8981-4597-A8A1-543244E438A9}"/>
    <cellStyle name="Calcolo 2 2" xfId="2350" xr:uid="{4DDBA3F7-4678-413A-B4C3-655B1D1EDB7E}"/>
    <cellStyle name="Calcolo 3" xfId="2351" xr:uid="{9B969A93-ECC2-41BF-9F0B-43A8CC843722}"/>
    <cellStyle name="Calculation 2" xfId="1057" xr:uid="{00000000-0005-0000-0000-000020040000}"/>
    <cellStyle name="Calculation 2 2" xfId="1058" xr:uid="{00000000-0005-0000-0000-000021040000}"/>
    <cellStyle name="Calculation 2 2 2" xfId="3014" xr:uid="{4E6312E3-941B-47F9-B84B-0071371465E8}"/>
    <cellStyle name="Calculation 2 2 3" xfId="2348" xr:uid="{0623C058-EEEA-44D5-B561-46D90E5A0E0D}"/>
    <cellStyle name="Calculation 2 3" xfId="2349" xr:uid="{BAA878D8-279E-4C54-983B-E1190A05A9EE}"/>
    <cellStyle name="Calculation 3" xfId="1059" xr:uid="{00000000-0005-0000-0000-000022040000}"/>
    <cellStyle name="Cálculo" xfId="1060" xr:uid="{00000000-0005-0000-0000-000023040000}"/>
    <cellStyle name="Cálculo 2" xfId="3015" xr:uid="{E261FF53-308E-4922-B31C-3EFE522606D3}"/>
    <cellStyle name="Cálculo 2 2" xfId="2342" xr:uid="{D6B9ABC9-93EA-47D2-8119-C45E16617D4E}"/>
    <cellStyle name="Cálculo 3" xfId="2347" xr:uid="{284F9F2F-EAE0-421C-96B1-D02AEC14515A}"/>
    <cellStyle name="caps 0.00" xfId="1061" xr:uid="{00000000-0005-0000-0000-000024040000}"/>
    <cellStyle name="caps 0.00 2" xfId="3016" xr:uid="{FEFC851F-3D6C-4EE6-9E08-10FA266285E0}"/>
    <cellStyle name="caps 0.00 2 2" xfId="2340" xr:uid="{8F644D06-57AD-490B-8D28-24DFC40828E3}"/>
    <cellStyle name="caps 0.00 3" xfId="2341" xr:uid="{B48AA920-5DC3-4978-9A3B-CF8F0D64165A}"/>
    <cellStyle name="capsdate" xfId="1062" xr:uid="{00000000-0005-0000-0000-000025040000}"/>
    <cellStyle name="Case" xfId="1063" xr:uid="{00000000-0005-0000-0000-000026040000}"/>
    <cellStyle name="Case 2" xfId="1064" xr:uid="{00000000-0005-0000-0000-000027040000}"/>
    <cellStyle name="Cash Flow Statement" xfId="1065" xr:uid="{00000000-0005-0000-0000-000028040000}"/>
    <cellStyle name="category" xfId="1066" xr:uid="{00000000-0005-0000-0000-000029040000}"/>
    <cellStyle name="Category Name" xfId="1067" xr:uid="{00000000-0005-0000-0000-00002A040000}"/>
    <cellStyle name="Category Name 2" xfId="3018" xr:uid="{601B6737-E312-43FB-AF4B-C79A8B04365B}"/>
    <cellStyle name="Category Name 3" xfId="3017" xr:uid="{086E954F-E468-4E4D-B839-1C445C804281}"/>
    <cellStyle name="cc2" xfId="1068" xr:uid="{00000000-0005-0000-0000-00002B040000}"/>
    <cellStyle name="cc2 2" xfId="3019" xr:uid="{CB524AAA-9BC7-4096-837E-974D0890FDDB}"/>
    <cellStyle name="Celda de comprobación" xfId="1069" xr:uid="{00000000-0005-0000-0000-00002C040000}"/>
    <cellStyle name="Celda vinculada" xfId="1070" xr:uid="{00000000-0005-0000-0000-00002D040000}"/>
    <cellStyle name="Cella collegata" xfId="3020" xr:uid="{15451FA1-C2C4-4A39-A1F6-1D7F65309886}"/>
    <cellStyle name="Cella da controllare" xfId="3021" xr:uid="{CF96D493-5EAC-438B-83CF-9BB8EEE91402}"/>
    <cellStyle name="Célula de Verificação" xfId="1071" xr:uid="{00000000-0005-0000-0000-00002E040000}"/>
    <cellStyle name="Célula Vinculada" xfId="1072" xr:uid="{00000000-0005-0000-0000-00002F040000}"/>
    <cellStyle name="Center - Style5" xfId="1073" xr:uid="{00000000-0005-0000-0000-000030040000}"/>
    <cellStyle name="Center - Style5 2" xfId="1074" xr:uid="{00000000-0005-0000-0000-000031040000}"/>
    <cellStyle name="Center - Style5_Armenia_EApricing_020912" xfId="3022" xr:uid="{4BE8965C-CFA7-47CE-91C2-754448770422}"/>
    <cellStyle name="Centered Heading" xfId="1075" xr:uid="{00000000-0005-0000-0000-000032040000}"/>
    <cellStyle name="Chart Fonts" xfId="1076" xr:uid="{00000000-0005-0000-0000-000033040000}"/>
    <cellStyle name="ChartingText" xfId="1077" xr:uid="{00000000-0005-0000-0000-000034040000}"/>
    <cellStyle name="Check Cell 2" xfId="1078" xr:uid="{00000000-0005-0000-0000-000035040000}"/>
    <cellStyle name="Check Cell 2 2" xfId="1079" xr:uid="{00000000-0005-0000-0000-000036040000}"/>
    <cellStyle name="Check Cell 3" xfId="1080" xr:uid="{00000000-0005-0000-0000-000037040000}"/>
    <cellStyle name="Clean" xfId="1081" xr:uid="{00000000-0005-0000-0000-000038040000}"/>
    <cellStyle name="co" xfId="1082" xr:uid="{00000000-0005-0000-0000-000039040000}"/>
    <cellStyle name="Code" xfId="1083" xr:uid="{00000000-0005-0000-0000-00003A040000}"/>
    <cellStyle name="Code Section" xfId="1084" xr:uid="{00000000-0005-0000-0000-00003B040000}"/>
    <cellStyle name="Code Section 2" xfId="1085" xr:uid="{00000000-0005-0000-0000-00003C040000}"/>
    <cellStyle name="Code Section 2 2" xfId="3025" xr:uid="{4E01B91A-1729-4254-AD92-F42DA4E2F190}"/>
    <cellStyle name="Code Section 2 2 2" xfId="2337" xr:uid="{5F63198E-664E-4873-815D-A219A1C6D972}"/>
    <cellStyle name="Code Section 2 3" xfId="3024" xr:uid="{F7B21705-32D8-4EE3-9F29-235F89E9CCFE}"/>
    <cellStyle name="Code Section 2 4" xfId="2338" xr:uid="{3532AFA8-4AA3-43B7-BFB7-EFC7F89C09A3}"/>
    <cellStyle name="Code Section 3" xfId="3026" xr:uid="{ADB740C4-2FBA-4A71-A201-B7A7BD149C2C}"/>
    <cellStyle name="Code Section 3 2" xfId="2336" xr:uid="{C7BB7AF0-2888-4D0B-98F1-8B98C6B5B6D8}"/>
    <cellStyle name="Code Section 4" xfId="3023" xr:uid="{EBF2B1E5-132B-404C-9C72-8276A2DDFD31}"/>
    <cellStyle name="Code Section 5" xfId="2339" xr:uid="{16B3B9AE-93C5-4A89-9DA4-734EAE2F1133}"/>
    <cellStyle name="Code_2007_5YrFcst_AM v40" xfId="1086" xr:uid="{00000000-0005-0000-0000-00003D040000}"/>
    <cellStyle name="Coimma" xfId="1087" xr:uid="{00000000-0005-0000-0000-00003E040000}"/>
    <cellStyle name="Cokmma" xfId="1088" xr:uid="{00000000-0005-0000-0000-00003F040000}"/>
    <cellStyle name="COL HEADINGS" xfId="1089" xr:uid="{00000000-0005-0000-0000-000040040000}"/>
    <cellStyle name="COL HEADINGS 2" xfId="3027" xr:uid="{3B48A909-5E10-4BA4-9876-B2420F95006E}"/>
    <cellStyle name="ColHeading" xfId="1090" xr:uid="{00000000-0005-0000-0000-000041040000}"/>
    <cellStyle name="colheadleft" xfId="1091" xr:uid="{00000000-0005-0000-0000-000042040000}"/>
    <cellStyle name="colheadleft 2" xfId="3028" xr:uid="{5B66262D-0615-4AD6-822C-31DAF6F5EA6E}"/>
    <cellStyle name="colheadright" xfId="1092" xr:uid="{00000000-0005-0000-0000-000043040000}"/>
    <cellStyle name="colheadright 2" xfId="3029" xr:uid="{13602B6F-BF53-4335-AF59-C52BECE1776C}"/>
    <cellStyle name="Collegamento ipertestuale" xfId="1093" xr:uid="{00000000-0005-0000-0000-000044040000}"/>
    <cellStyle name="Collegamento ipertestuale 2" xfId="3030" xr:uid="{0C7C2C52-E37C-48A0-860E-E6AB4CB48F71}"/>
    <cellStyle name="Collegamento ipertestuale 3" xfId="3031" xr:uid="{B8ADFA24-FBB8-4B05-8227-79DBDA3E68E6}"/>
    <cellStyle name="Collegamento ipertestuale_Armenia PAR inputs_ v1 16.01.12 from Karen" xfId="3032" xr:uid="{885E71D2-6201-402F-ACEB-E074D21BF91E}"/>
    <cellStyle name="Color" xfId="1094" xr:uid="{00000000-0005-0000-0000-000045040000}"/>
    <cellStyle name="Color 2" xfId="3034" xr:uid="{08BCCC89-6A90-49A5-B328-65E8ED72598D}"/>
    <cellStyle name="Color 3" xfId="3033" xr:uid="{C4A4C0CA-BC02-4E96-81AA-78E9B5E682CD}"/>
    <cellStyle name="Colore 1" xfId="3035" xr:uid="{562425CE-3760-4E3A-B8D2-6D95B1AA1415}"/>
    <cellStyle name="Colore 2" xfId="3036" xr:uid="{3F35D394-7D49-4F0F-8816-9A717224D0F8}"/>
    <cellStyle name="Colore 3" xfId="3037" xr:uid="{597103E3-9C4F-422F-B2DA-D5CBA15F671B}"/>
    <cellStyle name="Colore 4" xfId="3038" xr:uid="{CED75975-3B40-49FD-A52B-B53D081C4E39}"/>
    <cellStyle name="Colore 5" xfId="3039" xr:uid="{FA894E70-8108-4546-9BD9-72E71C454831}"/>
    <cellStyle name="Colore 6" xfId="3040" xr:uid="{4F3EB1CC-BAFB-4994-87C0-09388AEC6487}"/>
    <cellStyle name="Column Head" xfId="1095" xr:uid="{00000000-0005-0000-0000-000046040000}"/>
    <cellStyle name="Column Headings" xfId="1096" xr:uid="{00000000-0005-0000-0000-000047040000}"/>
    <cellStyle name="Column_Title" xfId="1097" xr:uid="{00000000-0005-0000-0000-000048040000}"/>
    <cellStyle name="column2Date" xfId="1098" xr:uid="{00000000-0005-0000-0000-000049040000}"/>
    <cellStyle name="column2Date 2" xfId="1099" xr:uid="{00000000-0005-0000-0000-00004A040000}"/>
    <cellStyle name="column2Date 2 2" xfId="3041" xr:uid="{BD095BD5-6A8F-4F54-9022-ED41246DB136}"/>
    <cellStyle name="column2Date 3" xfId="3042" xr:uid="{00A7F291-793C-49F2-98BE-359539B48E8F}"/>
    <cellStyle name="ColumnHeaderNormal" xfId="1100" xr:uid="{00000000-0005-0000-0000-00004B040000}"/>
    <cellStyle name="Coma" xfId="1101" xr:uid="{00000000-0005-0000-0000-00004C040000}"/>
    <cellStyle name="Comma" xfId="1102" builtinId="3"/>
    <cellStyle name="Comma  - Style1" xfId="1103" xr:uid="{00000000-0005-0000-0000-00004E040000}"/>
    <cellStyle name="Comma  - Style2" xfId="1104" xr:uid="{00000000-0005-0000-0000-00004F040000}"/>
    <cellStyle name="Comma  - Style3" xfId="1105" xr:uid="{00000000-0005-0000-0000-000050040000}"/>
    <cellStyle name="Comma  - Style4" xfId="1106" xr:uid="{00000000-0005-0000-0000-000051040000}"/>
    <cellStyle name="Comma  - Style5" xfId="1107" xr:uid="{00000000-0005-0000-0000-000052040000}"/>
    <cellStyle name="Comma  - Style6" xfId="1108" xr:uid="{00000000-0005-0000-0000-000053040000}"/>
    <cellStyle name="Comma  - Style7" xfId="1109" xr:uid="{00000000-0005-0000-0000-000054040000}"/>
    <cellStyle name="Comma  - Style8" xfId="1110" xr:uid="{00000000-0005-0000-0000-000055040000}"/>
    <cellStyle name="Comma [0.0]" xfId="1111" xr:uid="{00000000-0005-0000-0000-000056040000}"/>
    <cellStyle name="Comma [0.0] 2" xfId="3044" xr:uid="{46AEBB97-163D-4B5C-87C0-0A5510081CF4}"/>
    <cellStyle name="Comma [0.0] 3" xfId="3043" xr:uid="{0928C34A-CB4F-497B-9ACF-E0C2627C2F7B}"/>
    <cellStyle name="Comma [0] 2" xfId="1112" xr:uid="{00000000-0005-0000-0000-000057040000}"/>
    <cellStyle name="Comma [0] 2 2" xfId="3046" xr:uid="{516E3974-54E1-4872-AD73-E0F237725433}"/>
    <cellStyle name="Comma [0] 2 3" xfId="3045" xr:uid="{82158AD0-BCF0-4E64-841D-38528C0FFB56}"/>
    <cellStyle name="Comma [0] 2_Armenia_EApricing_020912" xfId="3047" xr:uid="{E0786605-1B55-435F-9A96-C92F645B99E6}"/>
    <cellStyle name="Comma [00]" xfId="1113" xr:uid="{00000000-0005-0000-0000-000058040000}"/>
    <cellStyle name="Comma [00] 2" xfId="1114" xr:uid="{00000000-0005-0000-0000-000059040000}"/>
    <cellStyle name="Comma [1]" xfId="1115" xr:uid="{00000000-0005-0000-0000-00005A040000}"/>
    <cellStyle name="Comma [2]" xfId="1116" xr:uid="{00000000-0005-0000-0000-00005B040000}"/>
    <cellStyle name="Comma [2] 2" xfId="1117" xr:uid="{00000000-0005-0000-0000-00005C040000}"/>
    <cellStyle name="Comma [3]" xfId="1118" xr:uid="{00000000-0005-0000-0000-00005D040000}"/>
    <cellStyle name="Comma [3] 2" xfId="1119" xr:uid="{00000000-0005-0000-0000-00005E040000}"/>
    <cellStyle name="Comma [4]" xfId="1120" xr:uid="{00000000-0005-0000-0000-00005F040000}"/>
    <cellStyle name="Comma [4] 2" xfId="1121" xr:uid="{00000000-0005-0000-0000-000060040000}"/>
    <cellStyle name="Comma 0" xfId="1122" xr:uid="{00000000-0005-0000-0000-000061040000}"/>
    <cellStyle name="Comma 0*" xfId="1123" xr:uid="{00000000-0005-0000-0000-000062040000}"/>
    <cellStyle name="Comma 0_2010-5 Year VPs by Market-Working File 2010-05-12" xfId="1124" xr:uid="{00000000-0005-0000-0000-000063040000}"/>
    <cellStyle name="Comma 1" xfId="1125" xr:uid="{00000000-0005-0000-0000-000064040000}"/>
    <cellStyle name="Comma 1 Btons" xfId="1126" xr:uid="{00000000-0005-0000-0000-000065040000}"/>
    <cellStyle name="Comma 1 Btons 2" xfId="1127" xr:uid="{00000000-0005-0000-0000-000066040000}"/>
    <cellStyle name="Comma 1 Tcf" xfId="1128" xr:uid="{00000000-0005-0000-0000-000067040000}"/>
    <cellStyle name="Comma 1 Tcf 2" xfId="1129" xr:uid="{00000000-0005-0000-0000-000068040000}"/>
    <cellStyle name="Comma 1_2007_5YrFcst_AM v34 (Country SG&amp;A Update and Financial Back Up)" xfId="1130" xr:uid="{00000000-0005-0000-0000-000069040000}"/>
    <cellStyle name="Comma 10" xfId="1131" xr:uid="{00000000-0005-0000-0000-00006A040000}"/>
    <cellStyle name="Comma 10 2" xfId="1132" xr:uid="{00000000-0005-0000-0000-00006B040000}"/>
    <cellStyle name="Comma 10 3" xfId="2201" xr:uid="{00000000-0005-0000-0000-000077000000}"/>
    <cellStyle name="Comma 10 4" xfId="3048" xr:uid="{3622D5A2-BC53-489F-A39C-8E578EDF2AEE}"/>
    <cellStyle name="Comma 11" xfId="1133" xr:uid="{00000000-0005-0000-0000-00006C040000}"/>
    <cellStyle name="Comma 11 2" xfId="2202" xr:uid="{00000000-0005-0000-0000-000078000000}"/>
    <cellStyle name="Comma 11 3" xfId="3049" xr:uid="{5F931BAE-711D-4BCB-ADA8-D2435A98E493}"/>
    <cellStyle name="Comma 12" xfId="1134" xr:uid="{00000000-0005-0000-0000-00006D040000}"/>
    <cellStyle name="Comma 12 2" xfId="2203" xr:uid="{00000000-0005-0000-0000-000079000000}"/>
    <cellStyle name="Comma 13" xfId="1135" xr:uid="{00000000-0005-0000-0000-00006E040000}"/>
    <cellStyle name="Comma 13 2" xfId="2230" xr:uid="{00000000-0005-0000-0000-00007A000000}"/>
    <cellStyle name="Comma 14" xfId="1136" xr:uid="{00000000-0005-0000-0000-00006F040000}"/>
    <cellStyle name="Comma 14 2" xfId="2231" xr:uid="{00000000-0005-0000-0000-00007B000000}"/>
    <cellStyle name="Comma 15" xfId="1137" xr:uid="{00000000-0005-0000-0000-000070040000}"/>
    <cellStyle name="Comma 15 2" xfId="2232" xr:uid="{00000000-0005-0000-0000-00007C000000}"/>
    <cellStyle name="Comma 16" xfId="1138" xr:uid="{00000000-0005-0000-0000-000071040000}"/>
    <cellStyle name="Comma 16 2" xfId="2233" xr:uid="{00000000-0005-0000-0000-00007D000000}"/>
    <cellStyle name="Comma 17" xfId="1139" xr:uid="{00000000-0005-0000-0000-000072040000}"/>
    <cellStyle name="Comma 17 2" xfId="2234" xr:uid="{00000000-0005-0000-0000-00007E000000}"/>
    <cellStyle name="Comma 18" xfId="1140" xr:uid="{00000000-0005-0000-0000-000073040000}"/>
    <cellStyle name="Comma 18 2" xfId="2235" xr:uid="{00000000-0005-0000-0000-00007F000000}"/>
    <cellStyle name="Comma 19" xfId="1141" xr:uid="{00000000-0005-0000-0000-000074040000}"/>
    <cellStyle name="Comma 19 2" xfId="2236" xr:uid="{00000000-0005-0000-0000-000080000000}"/>
    <cellStyle name="Comma 2" xfId="1142" xr:uid="{00000000-0005-0000-0000-000075040000}"/>
    <cellStyle name="Comma 2 2" xfId="1143" xr:uid="{00000000-0005-0000-0000-000076040000}"/>
    <cellStyle name="Comma 2 2 2" xfId="1144" xr:uid="{00000000-0005-0000-0000-000077040000}"/>
    <cellStyle name="Comma 2 2 2 2" xfId="1145" xr:uid="{00000000-0005-0000-0000-000078040000}"/>
    <cellStyle name="Comma 2 2 2 3" xfId="2200" xr:uid="{00000000-0005-0000-0000-000083000000}"/>
    <cellStyle name="Comma 2 2 2 4" xfId="3051" xr:uid="{AC931E39-1191-4B84-B054-CE5E1F060845}"/>
    <cellStyle name="Comma 2 2 3" xfId="1146" xr:uid="{00000000-0005-0000-0000-000079040000}"/>
    <cellStyle name="Comma 2 2 3 2" xfId="2244" xr:uid="{00000000-0005-0000-0000-000084000000}"/>
    <cellStyle name="Comma 2 2 3 3" xfId="3052" xr:uid="{3CB51E49-4A95-4B5D-A112-52CD287F058C}"/>
    <cellStyle name="Comma 2 2 4" xfId="1147" xr:uid="{00000000-0005-0000-0000-00007A040000}"/>
    <cellStyle name="Comma 2 2 5" xfId="2191" xr:uid="{00000000-0005-0000-0000-000082000000}"/>
    <cellStyle name="Comma 2 2 6" xfId="3050" xr:uid="{7870A3D9-2B60-4B5D-BAE2-1D344964FE78}"/>
    <cellStyle name="Comma 2 3" xfId="1148" xr:uid="{00000000-0005-0000-0000-00007B040000}"/>
    <cellStyle name="Comma 2 3 2" xfId="1149" xr:uid="{00000000-0005-0000-0000-00007C040000}"/>
    <cellStyle name="Comma 2 3 2 2" xfId="2269" xr:uid="{00000000-0005-0000-0000-000086000000}"/>
    <cellStyle name="Comma 2 3 3" xfId="1150" xr:uid="{00000000-0005-0000-0000-00007D040000}"/>
    <cellStyle name="Comma 2 3 4" xfId="2237" xr:uid="{00000000-0005-0000-0000-000085000000}"/>
    <cellStyle name="Comma 2 3 5" xfId="3053" xr:uid="{195CA8D7-1843-4563-9AD6-B4F08F2C43D9}"/>
    <cellStyle name="Comma 2 4" xfId="1151" xr:uid="{00000000-0005-0000-0000-00007E040000}"/>
    <cellStyle name="Comma 2 5" xfId="1152" xr:uid="{00000000-0005-0000-0000-00007F040000}"/>
    <cellStyle name="Comma 2 6" xfId="2190" xr:uid="{00000000-0005-0000-0000-000081000000}"/>
    <cellStyle name="Comma 2_Book1" xfId="1153" xr:uid="{00000000-0005-0000-0000-000080040000}"/>
    <cellStyle name="Comma 20" xfId="1154" xr:uid="{00000000-0005-0000-0000-000081040000}"/>
    <cellStyle name="Comma 20 2" xfId="2238" xr:uid="{00000000-0005-0000-0000-000087000000}"/>
    <cellStyle name="Comma 21" xfId="1155" xr:uid="{00000000-0005-0000-0000-000082040000}"/>
    <cellStyle name="Comma 21 2" xfId="2199" xr:uid="{00000000-0005-0000-0000-000088000000}"/>
    <cellStyle name="Comma 21 3" xfId="4386" xr:uid="{8A3F6157-8FCB-443F-86F5-0973C801C407}"/>
    <cellStyle name="Comma 22" xfId="1156" xr:uid="{00000000-0005-0000-0000-000083040000}"/>
    <cellStyle name="Comma 22 2" xfId="2215" xr:uid="{00000000-0005-0000-0000-000089000000}"/>
    <cellStyle name="Comma 23" xfId="1157" xr:uid="{00000000-0005-0000-0000-000084040000}"/>
    <cellStyle name="Comma 23 2" xfId="2241" xr:uid="{00000000-0005-0000-0000-00008A000000}"/>
    <cellStyle name="Comma 24" xfId="1158" xr:uid="{00000000-0005-0000-0000-000085040000}"/>
    <cellStyle name="Comma 24 2" xfId="2242" xr:uid="{00000000-0005-0000-0000-00008B000000}"/>
    <cellStyle name="Comma 25" xfId="1159" xr:uid="{00000000-0005-0000-0000-000086040000}"/>
    <cellStyle name="Comma 25 2" xfId="2214" xr:uid="{00000000-0005-0000-0000-00008C000000}"/>
    <cellStyle name="Comma 26" xfId="1160" xr:uid="{00000000-0005-0000-0000-000087040000}"/>
    <cellStyle name="Comma 26 2" xfId="2243" xr:uid="{00000000-0005-0000-0000-00008D000000}"/>
    <cellStyle name="Comma 27" xfId="1161" xr:uid="{00000000-0005-0000-0000-000088040000}"/>
    <cellStyle name="Comma 27 2" xfId="2192" xr:uid="{00000000-0005-0000-0000-00008E000000}"/>
    <cellStyle name="Comma 28" xfId="1162" xr:uid="{00000000-0005-0000-0000-000089040000}"/>
    <cellStyle name="Comma 28 2" xfId="2253" xr:uid="{00000000-0005-0000-0000-00008F000000}"/>
    <cellStyle name="Comma 29" xfId="1163" xr:uid="{00000000-0005-0000-0000-00008A040000}"/>
    <cellStyle name="Comma 29 2" xfId="2247" xr:uid="{00000000-0005-0000-0000-000090000000}"/>
    <cellStyle name="Comma 3" xfId="1164" xr:uid="{00000000-0005-0000-0000-00008B040000}"/>
    <cellStyle name="Comma 3 2" xfId="1165" xr:uid="{00000000-0005-0000-0000-00008C040000}"/>
    <cellStyle name="Comma 3 2 2" xfId="2204" xr:uid="{00000000-0005-0000-0000-000092000000}"/>
    <cellStyle name="Comma 3 3" xfId="1166" xr:uid="{00000000-0005-0000-0000-00008D040000}"/>
    <cellStyle name="Comma 3 4" xfId="2193" xr:uid="{00000000-0005-0000-0000-000091000000}"/>
    <cellStyle name="Comma 3 5" xfId="3054" xr:uid="{AABCC93C-4D58-4A4C-B878-1B59671AD190}"/>
    <cellStyle name="Comma 30" xfId="1167" xr:uid="{00000000-0005-0000-0000-00008E040000}"/>
    <cellStyle name="Comma 30 2" xfId="2245" xr:uid="{00000000-0005-0000-0000-000093000000}"/>
    <cellStyle name="Comma 31" xfId="1168" xr:uid="{00000000-0005-0000-0000-00008F040000}"/>
    <cellStyle name="Comma 31 2" xfId="2252" xr:uid="{00000000-0005-0000-0000-000094000000}"/>
    <cellStyle name="Comma 32" xfId="1169" xr:uid="{00000000-0005-0000-0000-000090040000}"/>
    <cellStyle name="Comma 32 2" xfId="2268" xr:uid="{00000000-0005-0000-0000-000095000000}"/>
    <cellStyle name="Comma 33" xfId="1170" xr:uid="{00000000-0005-0000-0000-000091040000}"/>
    <cellStyle name="Comma 33 2" xfId="2250" xr:uid="{00000000-0005-0000-0000-000096000000}"/>
    <cellStyle name="Comma 34" xfId="1171" xr:uid="{00000000-0005-0000-0000-000092040000}"/>
    <cellStyle name="Comma 34 2" xfId="2246" xr:uid="{00000000-0005-0000-0000-000097000000}"/>
    <cellStyle name="Comma 35" xfId="1172" xr:uid="{00000000-0005-0000-0000-000093040000}"/>
    <cellStyle name="Comma 36" xfId="2189" xr:uid="{00000000-0005-0000-0000-0000D6080000}"/>
    <cellStyle name="Comma 37" xfId="2275" xr:uid="{DF437B8C-3338-497A-B712-9C2111CA8E2E}"/>
    <cellStyle name="Comma 38" xfId="4336" xr:uid="{420C9512-8479-48E4-A4A4-CF8328A8D62F}"/>
    <cellStyle name="Comma 4" xfId="1173" xr:uid="{00000000-0005-0000-0000-000094040000}"/>
    <cellStyle name="Comma 4 2" xfId="2194" xr:uid="{00000000-0005-0000-0000-000098000000}"/>
    <cellStyle name="Comma 5" xfId="1174" xr:uid="{00000000-0005-0000-0000-000095040000}"/>
    <cellStyle name="Comma 5 2" xfId="1175" xr:uid="{00000000-0005-0000-0000-000096040000}"/>
    <cellStyle name="Comma 5 2 2" xfId="2205" xr:uid="{00000000-0005-0000-0000-00009A000000}"/>
    <cellStyle name="Comma 5 3" xfId="1176" xr:uid="{00000000-0005-0000-0000-000097040000}"/>
    <cellStyle name="Comma 5 4" xfId="3055" xr:uid="{0392F49E-85FB-44DE-ADDB-384950C1FE9E}"/>
    <cellStyle name="Comma 6" xfId="1177" xr:uid="{00000000-0005-0000-0000-000098040000}"/>
    <cellStyle name="Comma 6 2" xfId="2195" xr:uid="{00000000-0005-0000-0000-00009B000000}"/>
    <cellStyle name="Comma 7" xfId="1178" xr:uid="{00000000-0005-0000-0000-000099040000}"/>
    <cellStyle name="Comma 7 2" xfId="1179" xr:uid="{00000000-0005-0000-0000-00009A040000}"/>
    <cellStyle name="Comma 7 2 2" xfId="2206" xr:uid="{00000000-0005-0000-0000-00009D000000}"/>
    <cellStyle name="Comma 7 3" xfId="3056" xr:uid="{A8B83698-F1BE-49EA-B6A1-882B89C21036}"/>
    <cellStyle name="Comma 8" xfId="1180" xr:uid="{00000000-0005-0000-0000-00009B040000}"/>
    <cellStyle name="Comma 8 2" xfId="2207" xr:uid="{00000000-0005-0000-0000-00009E000000}"/>
    <cellStyle name="Comma 9" xfId="1181" xr:uid="{00000000-0005-0000-0000-00009C040000}"/>
    <cellStyle name="Comma 9 2" xfId="2208" xr:uid="{00000000-0005-0000-0000-00009F000000}"/>
    <cellStyle name="Comma 9 3" xfId="3057" xr:uid="{91F94509-228E-4EAB-860F-F253B2BC431E}"/>
    <cellStyle name="Comma Input" xfId="1182" xr:uid="{00000000-0005-0000-0000-00009D040000}"/>
    <cellStyle name="comma zerodec" xfId="1183" xr:uid="{00000000-0005-0000-0000-00009E040000}"/>
    <cellStyle name="Comma, 1 dec" xfId="1184" xr:uid="{00000000-0005-0000-0000-00009F040000}"/>
    <cellStyle name="Comma, 1 dec 2" xfId="1185" xr:uid="{00000000-0005-0000-0000-0000A0040000}"/>
    <cellStyle name="Comma_EMEA_ProSport_wave1m-TRASH" xfId="1186" xr:uid="{00000000-0005-0000-0000-0000A1040000}"/>
    <cellStyle name="Comma0" xfId="1187" xr:uid="{00000000-0005-0000-0000-0000A2040000}"/>
    <cellStyle name="Comma0 - Style1" xfId="1188" xr:uid="{00000000-0005-0000-0000-0000A3040000}"/>
    <cellStyle name="Comma0_2007_5YrFcst_AM v40" xfId="1189" xr:uid="{00000000-0005-0000-0000-0000A4040000}"/>
    <cellStyle name="Comma1" xfId="1190" xr:uid="{00000000-0005-0000-0000-0000A5040000}"/>
    <cellStyle name="Comma2" xfId="1191" xr:uid="{00000000-0005-0000-0000-0000A6040000}"/>
    <cellStyle name="Comma3" xfId="1192" xr:uid="{00000000-0005-0000-0000-0000A7040000}"/>
    <cellStyle name="Comma-Rounded" xfId="1193" xr:uid="{00000000-0005-0000-0000-0000A8040000}"/>
    <cellStyle name="Comma-Rounded 2" xfId="1194" xr:uid="{00000000-0005-0000-0000-0000A9040000}"/>
    <cellStyle name="commas" xfId="1195" xr:uid="{00000000-0005-0000-0000-0000AA040000}"/>
    <cellStyle name="commas 2" xfId="1196" xr:uid="{00000000-0005-0000-0000-0000AB040000}"/>
    <cellStyle name="Company" xfId="1197" xr:uid="{00000000-0005-0000-0000-0000AC040000}"/>
    <cellStyle name="CompanyName" xfId="1198" xr:uid="{00000000-0005-0000-0000-0000AD040000}"/>
    <cellStyle name="Copied" xfId="1199" xr:uid="{00000000-0005-0000-0000-0000AE040000}"/>
    <cellStyle name="COST1" xfId="1200" xr:uid="{00000000-0005-0000-0000-0000AF040000}"/>
    <cellStyle name="Coverage" xfId="1201" xr:uid="{00000000-0005-0000-0000-0000B0040000}"/>
    <cellStyle name="Coverage 2" xfId="1202" xr:uid="{00000000-0005-0000-0000-0000B1040000}"/>
    <cellStyle name="Coverage_Armenia_EApricing_020912" xfId="3072" xr:uid="{5F7F2009-CB5F-454B-96BE-2824BD31A920}"/>
    <cellStyle name="Cur" xfId="1203" xr:uid="{00000000-0005-0000-0000-0000B2040000}"/>
    <cellStyle name="Cur 2" xfId="3074" xr:uid="{A8B7E9BF-B2C8-4541-875E-5C8B5F3AB392}"/>
    <cellStyle name="Cur 3" xfId="3075" xr:uid="{F0B5C78B-2029-4CC9-83B7-DCB734CF625C}"/>
    <cellStyle name="CurRatio" xfId="1204" xr:uid="{00000000-0005-0000-0000-0000B3040000}"/>
    <cellStyle name="Curren - Style2" xfId="1205" xr:uid="{00000000-0005-0000-0000-0000B4040000}"/>
    <cellStyle name="Currencty" xfId="1206" xr:uid="{00000000-0005-0000-0000-0000B5040000}"/>
    <cellStyle name="Currency" xfId="1207" builtinId="4"/>
    <cellStyle name="Currency ($)" xfId="1208" xr:uid="{00000000-0005-0000-0000-0000B7040000}"/>
    <cellStyle name="Currency ($) 2" xfId="1209" xr:uid="{00000000-0005-0000-0000-0000B8040000}"/>
    <cellStyle name="Currency (£)" xfId="1210" xr:uid="{00000000-0005-0000-0000-0000B9040000}"/>
    <cellStyle name="Currency (£) 2" xfId="1211" xr:uid="{00000000-0005-0000-0000-0000BA040000}"/>
    <cellStyle name="Currency (0.00)" xfId="1212" xr:uid="{00000000-0005-0000-0000-0000BB040000}"/>
    <cellStyle name="Currency (0.00) 2" xfId="3084" xr:uid="{32AECEFA-E7A2-44A6-830F-87FFF41B6742}"/>
    <cellStyle name="Currency (0.00) 3" xfId="3083" xr:uid="{630DD659-065F-4B1D-A466-7473AD63A518}"/>
    <cellStyle name="Currency [00]" xfId="1213" xr:uid="{00000000-0005-0000-0000-0000BC040000}"/>
    <cellStyle name="Currency [00] 2" xfId="1214" xr:uid="{00000000-0005-0000-0000-0000BD040000}"/>
    <cellStyle name="Currency [1]" xfId="1215" xr:uid="{00000000-0005-0000-0000-0000BE040000}"/>
    <cellStyle name="Currency [2]" xfId="1216" xr:uid="{00000000-0005-0000-0000-0000BF040000}"/>
    <cellStyle name="Currency [2] 2" xfId="2300" xr:uid="{37C5741C-90B8-41A7-A597-CCF2D967F8E1}"/>
    <cellStyle name="Currency [3]" xfId="1217" xr:uid="{00000000-0005-0000-0000-0000C0040000}"/>
    <cellStyle name="Currency [3] 2" xfId="1218" xr:uid="{00000000-0005-0000-0000-0000C1040000}"/>
    <cellStyle name="Currency [4]" xfId="1219" xr:uid="{00000000-0005-0000-0000-0000C2040000}"/>
    <cellStyle name="Currency [4] 2" xfId="1220" xr:uid="{00000000-0005-0000-0000-0000C3040000}"/>
    <cellStyle name="Currency 0" xfId="1221" xr:uid="{00000000-0005-0000-0000-0000C4040000}"/>
    <cellStyle name="Currency 1" xfId="1222" xr:uid="{00000000-0005-0000-0000-0000C5040000}"/>
    <cellStyle name="Currency 10" xfId="3095" xr:uid="{3E0C7076-DDE4-4E85-B49C-AEE4BD74D17F}"/>
    <cellStyle name="Currency 11" xfId="3096" xr:uid="{115E5A24-A1BB-482E-A7FB-CE14414AE65F}"/>
    <cellStyle name="Currency 12" xfId="3097" xr:uid="{31B3BC8B-931B-4C20-A811-74E7446523E9}"/>
    <cellStyle name="Currency 2" xfId="1223" xr:uid="{00000000-0005-0000-0000-0000C6040000}"/>
    <cellStyle name="Currency 2 2" xfId="1224" xr:uid="{00000000-0005-0000-0000-0000C7040000}"/>
    <cellStyle name="Currency 2 2 2" xfId="1225" xr:uid="{00000000-0005-0000-0000-0000C8040000}"/>
    <cellStyle name="Currency 2 2 3" xfId="3099" xr:uid="{D0D90DAB-8C87-405B-A180-F2FAC8E235AE}"/>
    <cellStyle name="Currency 2 3" xfId="1226" xr:uid="{00000000-0005-0000-0000-0000C9040000}"/>
    <cellStyle name="Currency 2 4" xfId="3098" xr:uid="{AA02C728-AA28-4CC6-9B74-C3E6046D9C64}"/>
    <cellStyle name="Currency 3" xfId="1227" xr:uid="{00000000-0005-0000-0000-0000CA040000}"/>
    <cellStyle name="Currency 3 2" xfId="1228" xr:uid="{00000000-0005-0000-0000-0000CB040000}"/>
    <cellStyle name="Currency 4" xfId="1229" xr:uid="{00000000-0005-0000-0000-0000CC040000}"/>
    <cellStyle name="Currency 4 2" xfId="1230" xr:uid="{00000000-0005-0000-0000-0000CD040000}"/>
    <cellStyle name="Currency 5" xfId="1231" xr:uid="{00000000-0005-0000-0000-0000CE040000}"/>
    <cellStyle name="Currency 5 2" xfId="1232" xr:uid="{00000000-0005-0000-0000-0000CF040000}"/>
    <cellStyle name="Currency 6" xfId="1233" xr:uid="{00000000-0005-0000-0000-0000D0040000}"/>
    <cellStyle name="Currency 6 2" xfId="1234" xr:uid="{00000000-0005-0000-0000-0000D1040000}"/>
    <cellStyle name="Currency 7" xfId="1235" xr:uid="{00000000-0005-0000-0000-0000D2040000}"/>
    <cellStyle name="Currency 7 2" xfId="1236" xr:uid="{00000000-0005-0000-0000-0000D3040000}"/>
    <cellStyle name="Currency 7 2 2" xfId="2254" xr:uid="{00000000-0005-0000-0000-0000AA000000}"/>
    <cellStyle name="Currency 7 3" xfId="1237" xr:uid="{00000000-0005-0000-0000-0000D4040000}"/>
    <cellStyle name="Currency 7 4" xfId="2216" xr:uid="{00000000-0005-0000-0000-0000A9000000}"/>
    <cellStyle name="Currency 7 5" xfId="3104" xr:uid="{1B86F25A-DB4C-43A8-B9FB-13335FEBC764}"/>
    <cellStyle name="Currency 8" xfId="3105" xr:uid="{6B74EBEE-A839-4A2F-86F5-2EC9DF9464EF}"/>
    <cellStyle name="Currency 9" xfId="3106" xr:uid="{B9FA56C5-A209-4D60-AFD8-BD72F3A6874A}"/>
    <cellStyle name="Currency Input" xfId="1238" xr:uid="{00000000-0005-0000-0000-0000D5040000}"/>
    <cellStyle name="Currency Per Share" xfId="1239" xr:uid="{00000000-0005-0000-0000-0000D6040000}"/>
    <cellStyle name="Currency Per Share 2" xfId="1240" xr:uid="{00000000-0005-0000-0000-0000D7040000}"/>
    <cellStyle name="Currency0" xfId="1241" xr:uid="{00000000-0005-0000-0000-0000D8040000}"/>
    <cellStyle name="Currency1" xfId="1242" xr:uid="{00000000-0005-0000-0000-0000D9040000}"/>
    <cellStyle name="Currency1 2" xfId="1243" xr:uid="{00000000-0005-0000-0000-0000DA040000}"/>
    <cellStyle name="Currency1 2 2" xfId="2288" xr:uid="{A55DA6E2-0006-483D-A1AD-7751C7D355B6}"/>
    <cellStyle name="Currency1 3" xfId="2289" xr:uid="{5101C9E5-3B39-47D0-9D83-824BC6DC3551}"/>
    <cellStyle name="Currency1_Armenia_EApricing_020912" xfId="3113" xr:uid="{24B6612F-D2D3-4E5C-AB1C-73A53A853129}"/>
    <cellStyle name="Currency2" xfId="1244" xr:uid="{00000000-0005-0000-0000-0000DB040000}"/>
    <cellStyle name="Currency2 2" xfId="1245" xr:uid="{00000000-0005-0000-0000-0000DC040000}"/>
    <cellStyle name="Currency2 2 2" xfId="2278" xr:uid="{40030751-C1DE-42CF-A9E9-E2A829274B80}"/>
    <cellStyle name="Currency2 3" xfId="2283" xr:uid="{EAA8AF0D-674D-40C5-9ABA-2581538A8946}"/>
    <cellStyle name="Currency3" xfId="1246" xr:uid="{00000000-0005-0000-0000-0000DD040000}"/>
    <cellStyle name="Currency-Rounded" xfId="1247" xr:uid="{00000000-0005-0000-0000-0000DE040000}"/>
    <cellStyle name="Currencyt" xfId="1248" xr:uid="{00000000-0005-0000-0000-0000DF040000}"/>
    <cellStyle name="Currsmall" xfId="1249" xr:uid="{00000000-0005-0000-0000-0000E0040000}"/>
    <cellStyle name="custom" xfId="1250" xr:uid="{00000000-0005-0000-0000-0000E1040000}"/>
    <cellStyle name="Custom - Style8" xfId="1251" xr:uid="{00000000-0005-0000-0000-0000E2040000}"/>
    <cellStyle name="custom_BudgetForecast2008(OnePage)-Current" xfId="1252" xr:uid="{00000000-0005-0000-0000-0000E3040000}"/>
    <cellStyle name="cv0" xfId="1253" xr:uid="{00000000-0005-0000-0000-0000E4040000}"/>
    <cellStyle name="d" xfId="1254" xr:uid="{00000000-0005-0000-0000-0000E5040000}"/>
    <cellStyle name="d/m/yr" xfId="1255" xr:uid="{00000000-0005-0000-0000-0000E6040000}"/>
    <cellStyle name="d/m/yr 2" xfId="1256" xr:uid="{00000000-0005-0000-0000-0000E7040000}"/>
    <cellStyle name="d_2007_5YrFcst_AM v34 (Country SG&amp;A Update and Financial Back Up)" xfId="1257" xr:uid="{00000000-0005-0000-0000-0000E8040000}"/>
    <cellStyle name="d_Diamond M&amp;A-LBO Model 10_16_02 v56" xfId="1258" xr:uid="{00000000-0005-0000-0000-0000E9040000}"/>
    <cellStyle name="d_NEW - Pop Quarterly LBOv70" xfId="1259" xr:uid="{00000000-0005-0000-0000-0000EA040000}"/>
    <cellStyle name="d_NEW - Pop Quarterly LBOv70_2007_5YrFcst_AM v40" xfId="1260" xr:uid="{00000000-0005-0000-0000-0000EB040000}"/>
    <cellStyle name="d_NEW - Pop Quarterly LBOv70_2007_5YrFcst_v35" xfId="1261" xr:uid="{00000000-0005-0000-0000-0000EC040000}"/>
    <cellStyle name="d_NEW - Pop Quarterly LBOv70_Backup Financials" xfId="1262" xr:uid="{00000000-0005-0000-0000-0000ED040000}"/>
    <cellStyle name="d_RACH LBO Model 04.14.04 - stub" xfId="1263" xr:uid="{00000000-0005-0000-0000-0000EE040000}"/>
    <cellStyle name="d_RACH LBO Model 04.14.04 - stub 2" xfId="1264" xr:uid="{00000000-0005-0000-0000-0000EF040000}"/>
    <cellStyle name="d_RACH LBO Model 04.14.04 - stub_2007_5YrFcst_AM v40" xfId="1265" xr:uid="{00000000-0005-0000-0000-0000F0040000}"/>
    <cellStyle name="d_RACH LBO Model 04.14.04 - stub_2007_5YrFcst_AM v40 2" xfId="1266" xr:uid="{00000000-0005-0000-0000-0000F1040000}"/>
    <cellStyle name="d_RACH LBO Model 04.14.04 - stub_2007_5YrFcst_v35" xfId="1267" xr:uid="{00000000-0005-0000-0000-0000F2040000}"/>
    <cellStyle name="d_RACH LBO Model 04.14.04 - stub_2007_5YrFcst_v35 2" xfId="1268" xr:uid="{00000000-0005-0000-0000-0000F3040000}"/>
    <cellStyle name="d_RACH LBO Model 04.14.04 - stub_Backup Financials" xfId="1269" xr:uid="{00000000-0005-0000-0000-0000F4040000}"/>
    <cellStyle name="d_RACH LBO Model 04.14.04 - stub_Backup Financials 2" xfId="1270" xr:uid="{00000000-0005-0000-0000-0000F5040000}"/>
    <cellStyle name="D0" xfId="1271" xr:uid="{00000000-0005-0000-0000-0000F6040000}"/>
    <cellStyle name="D0 2" xfId="1272" xr:uid="{00000000-0005-0000-0000-0000F7040000}"/>
    <cellStyle name="D1" xfId="1273" xr:uid="{00000000-0005-0000-0000-0000F8040000}"/>
    <cellStyle name="D2" xfId="1274" xr:uid="{00000000-0005-0000-0000-0000F9040000}"/>
    <cellStyle name="D3" xfId="1275" xr:uid="{00000000-0005-0000-0000-0000FA040000}"/>
    <cellStyle name="Dash" xfId="1276" xr:uid="{00000000-0005-0000-0000-0000FB040000}"/>
    <cellStyle name="Dash 2" xfId="1277" xr:uid="{00000000-0005-0000-0000-0000FC040000}"/>
    <cellStyle name="data" xfId="1278" xr:uid="{00000000-0005-0000-0000-0000FD040000}"/>
    <cellStyle name="Data   - Style2" xfId="1279" xr:uid="{00000000-0005-0000-0000-0000FE040000}"/>
    <cellStyle name="Data   - Style2 2" xfId="3150" xr:uid="{F8797DFA-9E3C-46C7-AF88-BC7E4CEE4D6D}"/>
    <cellStyle name="Data   - Style2 2 2" xfId="4389" xr:uid="{233E91E7-1611-4B0D-8BD7-F10E35EC3E60}"/>
    <cellStyle name="Data   - Style2 3" xfId="4388" xr:uid="{CAF722CF-66C4-4A68-8C2A-B6C7F9D4B32E}"/>
    <cellStyle name="Data Comma" xfId="1280" xr:uid="{00000000-0005-0000-0000-0000FF040000}"/>
    <cellStyle name="Data Comma 2" xfId="1281" xr:uid="{00000000-0005-0000-0000-000000050000}"/>
    <cellStyle name="Data Comma_Armenia_EApricing_020912" xfId="3153" xr:uid="{87A8CEDD-82D4-4810-B0CC-3EB9406CB5FA}"/>
    <cellStyle name="Data Dollar" xfId="1282" xr:uid="{00000000-0005-0000-0000-000001050000}"/>
    <cellStyle name="Data Dollar 2" xfId="1283" xr:uid="{00000000-0005-0000-0000-000002050000}"/>
    <cellStyle name="Data entry" xfId="1284" xr:uid="{00000000-0005-0000-0000-000003050000}"/>
    <cellStyle name="Data entry 2" xfId="1285" xr:uid="{00000000-0005-0000-0000-000004050000}"/>
    <cellStyle name="Data entry_Armenia_EApricing_020912" xfId="3154" xr:uid="{1D015D23-1F52-422C-A75D-B79F9086E05B}"/>
    <cellStyle name="Data Link" xfId="1286" xr:uid="{00000000-0005-0000-0000-000005050000}"/>
    <cellStyle name="DataBases" xfId="1287" xr:uid="{00000000-0005-0000-0000-000006050000}"/>
    <cellStyle name="DataToHide" xfId="1288" xr:uid="{00000000-0005-0000-0000-000007050000}"/>
    <cellStyle name="Date" xfId="1289" xr:uid="{00000000-0005-0000-0000-000008050000}"/>
    <cellStyle name="Date [d-mmm-yy]" xfId="1290" xr:uid="{00000000-0005-0000-0000-000009050000}"/>
    <cellStyle name="Date [d-mmm-yy] 2" xfId="1291" xr:uid="{00000000-0005-0000-0000-00000A050000}"/>
    <cellStyle name="Date [D-M-Y]" xfId="1292" xr:uid="{00000000-0005-0000-0000-00000B050000}"/>
    <cellStyle name="Date [D-M-Y] 2" xfId="1293" xr:uid="{00000000-0005-0000-0000-00000C050000}"/>
    <cellStyle name="Date [M/D/Y]" xfId="1294" xr:uid="{00000000-0005-0000-0000-00000D050000}"/>
    <cellStyle name="Date [M/D/Y] 2" xfId="1295" xr:uid="{00000000-0005-0000-0000-00000E050000}"/>
    <cellStyle name="Date [M/Y]" xfId="1296" xr:uid="{00000000-0005-0000-0000-00000F050000}"/>
    <cellStyle name="Date [M/Y] 2" xfId="1297" xr:uid="{00000000-0005-0000-0000-000010050000}"/>
    <cellStyle name="Date [mm-d-yy]" xfId="1298" xr:uid="{00000000-0005-0000-0000-000011050000}"/>
    <cellStyle name="Date [mm-d-yy] 2" xfId="1299" xr:uid="{00000000-0005-0000-0000-000012050000}"/>
    <cellStyle name="Date [mm-d-yyyy]" xfId="1300" xr:uid="{00000000-0005-0000-0000-000013050000}"/>
    <cellStyle name="Date [mm-d-yyyy] 2" xfId="1301" xr:uid="{00000000-0005-0000-0000-000014050000}"/>
    <cellStyle name="Date [mm-d-yyyy] 2 2" xfId="3157" xr:uid="{82C56FBF-068A-4114-951F-0AA8ECF10ACF}"/>
    <cellStyle name="Date [mm-d-yyyy] 2 3" xfId="3156" xr:uid="{7D287DDE-9C98-47D6-977D-DC32FCF69EB2}"/>
    <cellStyle name="Date [mm-d-yyyy] 3" xfId="3158" xr:uid="{58737D13-11AB-46BF-9C5D-2E20C13F0CE8}"/>
    <cellStyle name="Date [mm-d-yyyy] 4" xfId="3155" xr:uid="{E846A421-6F5A-4B6E-B380-5AB26E1169B7}"/>
    <cellStyle name="Date [mmm-d-yyyy]" xfId="1302" xr:uid="{00000000-0005-0000-0000-000015050000}"/>
    <cellStyle name="Date [mmm-d-yyyy] 2" xfId="1303" xr:uid="{00000000-0005-0000-0000-000016050000}"/>
    <cellStyle name="Date [MMM-YY]" xfId="1304" xr:uid="{00000000-0005-0000-0000-000017050000}"/>
    <cellStyle name="Date [MMM-YY] 2" xfId="1305" xr:uid="{00000000-0005-0000-0000-000018050000}"/>
    <cellStyle name="Date [Y]" xfId="1306" xr:uid="{00000000-0005-0000-0000-000019050000}"/>
    <cellStyle name="Date [Y] 2" xfId="3160" xr:uid="{64FA7DA0-CE61-489A-8F7D-063B38E69CDE}"/>
    <cellStyle name="Date [Y] 3" xfId="3159" xr:uid="{ED9D5BF4-E76A-46BE-9CAC-0AECF6C6F804}"/>
    <cellStyle name="Date + Time" xfId="1307" xr:uid="{00000000-0005-0000-0000-00001A050000}"/>
    <cellStyle name="Date + Time 2" xfId="1308" xr:uid="{00000000-0005-0000-0000-00001B050000}"/>
    <cellStyle name="Date Aligned" xfId="1309" xr:uid="{00000000-0005-0000-0000-00001C050000}"/>
    <cellStyle name="Date Short" xfId="1310" xr:uid="{00000000-0005-0000-0000-00001D050000}"/>
    <cellStyle name="Date Short 2" xfId="1311" xr:uid="{00000000-0005-0000-0000-00001E050000}"/>
    <cellStyle name="Date Year" xfId="1312" xr:uid="{00000000-0005-0000-0000-00001F050000}"/>
    <cellStyle name="Date Year 2" xfId="1313" xr:uid="{00000000-0005-0000-0000-000020050000}"/>
    <cellStyle name="Date_2007_5YrFcst_AM v40" xfId="1314" xr:uid="{00000000-0005-0000-0000-000021050000}"/>
    <cellStyle name="Date1" xfId="1315" xr:uid="{00000000-0005-0000-0000-000022050000}"/>
    <cellStyle name="DATES" xfId="1316" xr:uid="{00000000-0005-0000-0000-000023050000}"/>
    <cellStyle name="DATES 2" xfId="1317" xr:uid="{00000000-0005-0000-0000-000024050000}"/>
    <cellStyle name="DateYear" xfId="1318" xr:uid="{00000000-0005-0000-0000-000025050000}"/>
    <cellStyle name="DateYearEstimate" xfId="1319" xr:uid="{00000000-0005-0000-0000-000026050000}"/>
    <cellStyle name="DateYearEstimate 2" xfId="3162" xr:uid="{0E753AEA-420C-4F83-A7F3-94D8587AB7A0}"/>
    <cellStyle name="DateYearEstimate 3" xfId="3161" xr:uid="{65B51FFA-BD3A-4A7C-8729-071007B407C1}"/>
    <cellStyle name="DateYearWholeEstimate" xfId="1320" xr:uid="{00000000-0005-0000-0000-000027050000}"/>
    <cellStyle name="DateYearWholeEstimate 2" xfId="1321" xr:uid="{00000000-0005-0000-0000-000028050000}"/>
    <cellStyle name="DateYearWholeEstimate 2 2" xfId="3165" xr:uid="{3263A96E-7207-433B-9C93-7083ACEF1A3E}"/>
    <cellStyle name="DateYearWholeEstimate 2 3" xfId="3164" xr:uid="{9B8A47EF-265A-4A8D-B72F-5CC99B3B9727}"/>
    <cellStyle name="DateYearWholeEstimate 3" xfId="3166" xr:uid="{4B17D164-14B1-46AB-A5C7-06FBDA8E59CA}"/>
    <cellStyle name="DateYearWholeEstimate 4" xfId="3163" xr:uid="{B50C8CE2-31D8-4DCC-AFE4-7718B8F47924}"/>
    <cellStyle name="Daydate" xfId="1322" xr:uid="{00000000-0005-0000-0000-000029050000}"/>
    <cellStyle name="Day-Mon-Yr" xfId="1323" xr:uid="{00000000-0005-0000-0000-00002A050000}"/>
    <cellStyle name="DblLineDollarAcct" xfId="1324" xr:uid="{00000000-0005-0000-0000-00002B050000}"/>
    <cellStyle name="DblLinePercent" xfId="1325" xr:uid="{00000000-0005-0000-0000-00002C050000}"/>
    <cellStyle name="Decimal" xfId="1326" xr:uid="{00000000-0005-0000-0000-00002D050000}"/>
    <cellStyle name="Décimal" xfId="1327" xr:uid="{00000000-0005-0000-0000-00002E050000}"/>
    <cellStyle name="Decimal 2" xfId="1328" xr:uid="{00000000-0005-0000-0000-00002F050000}"/>
    <cellStyle name="Décimal 2" xfId="1329" xr:uid="{00000000-0005-0000-0000-000030050000}"/>
    <cellStyle name="Decimal 3" xfId="1330" xr:uid="{00000000-0005-0000-0000-000031050000}"/>
    <cellStyle name="Décimal 3" xfId="1331" xr:uid="{00000000-0005-0000-0000-000032050000}"/>
    <cellStyle name="Decimal 4" xfId="1332" xr:uid="{00000000-0005-0000-0000-000033050000}"/>
    <cellStyle name="Décimal 4" xfId="1333" xr:uid="{00000000-0005-0000-0000-000034050000}"/>
    <cellStyle name="Decimal Number" xfId="1334" xr:uid="{00000000-0005-0000-0000-000035050000}"/>
    <cellStyle name="Decimal_2007_5YrFcst_v35" xfId="1335" xr:uid="{00000000-0005-0000-0000-000036050000}"/>
    <cellStyle name="default" xfId="1336" xr:uid="{00000000-0005-0000-0000-000037050000}"/>
    <cellStyle name="default 2" xfId="1337" xr:uid="{00000000-0005-0000-0000-000038050000}"/>
    <cellStyle name="DELTA" xfId="1338" xr:uid="{00000000-0005-0000-0000-000039050000}"/>
    <cellStyle name="DELTA 2" xfId="3168" xr:uid="{C113C7EB-97A4-4A68-8482-E61262788380}"/>
    <cellStyle name="DELTA 3" xfId="3167" xr:uid="{5C3BAA70-28AE-4224-AFEF-2E8C2A7F47E1}"/>
    <cellStyle name="Dezimal [0]_!!!GO" xfId="1339" xr:uid="{00000000-0005-0000-0000-00003A050000}"/>
    <cellStyle name="Dezimal_!!!GO" xfId="1340" xr:uid="{00000000-0005-0000-0000-00003B050000}"/>
    <cellStyle name="Dollar" xfId="1341" xr:uid="{00000000-0005-0000-0000-00003C050000}"/>
    <cellStyle name="Dollar (zero dec)" xfId="1342" xr:uid="{00000000-0005-0000-0000-00003D050000}"/>
    <cellStyle name="Dollar1" xfId="1343" xr:uid="{00000000-0005-0000-0000-00003E050000}"/>
    <cellStyle name="Dollar1Blue" xfId="1344" xr:uid="{00000000-0005-0000-0000-00003F050000}"/>
    <cellStyle name="Dollar2" xfId="1345" xr:uid="{00000000-0005-0000-0000-000040050000}"/>
    <cellStyle name="DollarAccounting" xfId="1346" xr:uid="{00000000-0005-0000-0000-000041050000}"/>
    <cellStyle name="DollarAccounting 2" xfId="1347" xr:uid="{00000000-0005-0000-0000-000042050000}"/>
    <cellStyle name="Dollars" xfId="1348" xr:uid="{00000000-0005-0000-0000-000043050000}"/>
    <cellStyle name="Dollars []" xfId="1349" xr:uid="{00000000-0005-0000-0000-000044050000}"/>
    <cellStyle name="Dollars [] 2" xfId="1350" xr:uid="{00000000-0005-0000-0000-000045050000}"/>
    <cellStyle name="dollars_Church's Model" xfId="1351" xr:uid="{00000000-0005-0000-0000-000046050000}"/>
    <cellStyle name="DollarWhole" xfId="1352" xr:uid="{00000000-0005-0000-0000-000047050000}"/>
    <cellStyle name="Dotted Line" xfId="1353" xr:uid="{00000000-0005-0000-0000-000048050000}"/>
    <cellStyle name="Dotted Line 2" xfId="3170" xr:uid="{B425F66C-9A9D-4D25-877C-FD54DE28A4A4}"/>
    <cellStyle name="Dotted Line 2 2" xfId="4390" xr:uid="{EAA0467C-68D6-4A8A-B212-08C1BDB23333}"/>
    <cellStyle name="Dotted Line 3" xfId="3169" xr:uid="{27A37B79-57CC-4912-A7C7-6FF16A66B1E8}"/>
    <cellStyle name="Double Accounting" xfId="1354" xr:uid="{00000000-0005-0000-0000-000049050000}"/>
    <cellStyle name="Download" xfId="1355" xr:uid="{00000000-0005-0000-0000-00004A050000}"/>
    <cellStyle name="Download 2" xfId="1356" xr:uid="{00000000-0005-0000-0000-00004B050000}"/>
    <cellStyle name="Driver" xfId="1357" xr:uid="{00000000-0005-0000-0000-00004C050000}"/>
    <cellStyle name="Dziesietny [0]_Person" xfId="1358" xr:uid="{00000000-0005-0000-0000-00004D050000}"/>
    <cellStyle name="Dziesietny_Person" xfId="1359" xr:uid="{00000000-0005-0000-0000-00004E050000}"/>
    <cellStyle name="Encabezado 4" xfId="1360" xr:uid="{00000000-0005-0000-0000-00004F050000}"/>
    <cellStyle name="Ênfase1" xfId="1361" xr:uid="{00000000-0005-0000-0000-000050050000}"/>
    <cellStyle name="Ênfase2" xfId="1362" xr:uid="{00000000-0005-0000-0000-000051050000}"/>
    <cellStyle name="Ênfase3" xfId="1363" xr:uid="{00000000-0005-0000-0000-000052050000}"/>
    <cellStyle name="Ênfase4" xfId="1364" xr:uid="{00000000-0005-0000-0000-000053050000}"/>
    <cellStyle name="Ênfase5" xfId="1365" xr:uid="{00000000-0005-0000-0000-000054050000}"/>
    <cellStyle name="Ênfase6" xfId="1366" xr:uid="{00000000-0005-0000-0000-000055050000}"/>
    <cellStyle name="Énfasis1" xfId="1367" xr:uid="{00000000-0005-0000-0000-000056050000}"/>
    <cellStyle name="Énfasis2" xfId="1368" xr:uid="{00000000-0005-0000-0000-000057050000}"/>
    <cellStyle name="Énfasis3" xfId="1369" xr:uid="{00000000-0005-0000-0000-000058050000}"/>
    <cellStyle name="Énfasis4" xfId="1370" xr:uid="{00000000-0005-0000-0000-000059050000}"/>
    <cellStyle name="Énfasis5" xfId="1371" xr:uid="{00000000-0005-0000-0000-00005A050000}"/>
    <cellStyle name="Énfasis6" xfId="1372" xr:uid="{00000000-0005-0000-0000-00005B050000}"/>
    <cellStyle name="Enter Currency (0)" xfId="1373" xr:uid="{00000000-0005-0000-0000-00005C050000}"/>
    <cellStyle name="Enter Currency (0) 2" xfId="1374" xr:uid="{00000000-0005-0000-0000-00005D050000}"/>
    <cellStyle name="Enter Currency (0)_Armenia_EApricing_020912" xfId="3171" xr:uid="{66439FEE-6F53-4299-9CA9-276E0957ECD6}"/>
    <cellStyle name="Enter Currency (2)" xfId="1375" xr:uid="{00000000-0005-0000-0000-00005E050000}"/>
    <cellStyle name="Enter Currency (2) 2" xfId="1376" xr:uid="{00000000-0005-0000-0000-00005F050000}"/>
    <cellStyle name="Enter Currency (2)_Armenia_EApricing_020912" xfId="3172" xr:uid="{8B3F12AC-4165-43E9-BE46-5C28CDC1C61C}"/>
    <cellStyle name="Enter Units (0)" xfId="1377" xr:uid="{00000000-0005-0000-0000-000060050000}"/>
    <cellStyle name="Enter Units (0) 2" xfId="1378" xr:uid="{00000000-0005-0000-0000-000061050000}"/>
    <cellStyle name="Enter Units (0)_Armenia_EApricing_020912" xfId="3173" xr:uid="{1B74E21B-75B7-4A2D-BC1C-CB4FC60D7BC9}"/>
    <cellStyle name="Enter Units (1)" xfId="1379" xr:uid="{00000000-0005-0000-0000-000062050000}"/>
    <cellStyle name="Enter Units (1) 2" xfId="1380" xr:uid="{00000000-0005-0000-0000-000063050000}"/>
    <cellStyle name="Enter Units (1)_Armenia_EApricing_020912" xfId="3174" xr:uid="{9A4E9906-120C-44F6-B965-81336CCFBD7A}"/>
    <cellStyle name="Enter Units (2)" xfId="1381" xr:uid="{00000000-0005-0000-0000-000064050000}"/>
    <cellStyle name="Enter Units (2) 2" xfId="1382" xr:uid="{00000000-0005-0000-0000-000065050000}"/>
    <cellStyle name="Enter Units (2)_Armenia_EApricing_020912" xfId="3175" xr:uid="{FA3A14F7-F29A-4B94-A106-BD5A22B3AE22}"/>
    <cellStyle name="Entered" xfId="1383" xr:uid="{00000000-0005-0000-0000-000066050000}"/>
    <cellStyle name="Entities" xfId="1384" xr:uid="{00000000-0005-0000-0000-000067050000}"/>
    <cellStyle name="Entrada" xfId="1385" xr:uid="{00000000-0005-0000-0000-000068050000}"/>
    <cellStyle name="Entrada 2" xfId="3176" xr:uid="{7EA953F1-C272-45A5-A8C0-1BF9C82DD48A}"/>
    <cellStyle name="Entrada 2 2" xfId="4392" xr:uid="{505EEBFC-F7D2-4A1C-8EC1-2458B2536FC8}"/>
    <cellStyle name="Entrada 3" xfId="4391" xr:uid="{B2598966-1DFE-44C3-BCE9-B5681D20AF5D}"/>
    <cellStyle name="est" xfId="1386" xr:uid="{00000000-0005-0000-0000-000069050000}"/>
    <cellStyle name="Estilo 1" xfId="1387" xr:uid="{00000000-0005-0000-0000-00006A050000}"/>
    <cellStyle name="Estilo 10" xfId="3177" xr:uid="{EFD9821D-D65F-4F69-B23B-258C8573EF50}"/>
    <cellStyle name="Estilo 11" xfId="3178" xr:uid="{562AEA4A-DBAF-408A-82D2-9C3AFD51A04A}"/>
    <cellStyle name="Estilo 12" xfId="3179" xr:uid="{9AC778B7-CFB0-4E4B-96D2-1786B6B5EF28}"/>
    <cellStyle name="Estilo 13" xfId="3180" xr:uid="{5E006601-FCE9-462A-B556-C0DECA7E712A}"/>
    <cellStyle name="Estilo 14" xfId="3181" xr:uid="{D454100C-81C0-4DB8-A007-48840BB53AB9}"/>
    <cellStyle name="Estilo 15" xfId="3182" xr:uid="{A76920B0-8DC0-4473-8A9A-72D963B4F71D}"/>
    <cellStyle name="Estilo 16" xfId="3183" xr:uid="{B559B7B1-5DF4-4AFB-ACF1-8DBEBD91BE64}"/>
    <cellStyle name="Estilo 17" xfId="3184" xr:uid="{1467BF1D-9E0E-409B-902A-F69FA441C724}"/>
    <cellStyle name="Estilo 18" xfId="3185" xr:uid="{9A7F0FDD-01A6-49F8-B24B-A2F158F77CC9}"/>
    <cellStyle name="Estilo 19" xfId="3186" xr:uid="{7E445564-50AB-41F4-8D7F-7ACE65A28810}"/>
    <cellStyle name="Estilo 2" xfId="3187" xr:uid="{DC60A1D8-6E54-49E7-AD4B-6B4A92AC9936}"/>
    <cellStyle name="Estilo 20" xfId="3188" xr:uid="{CBAA9B42-AE62-4CCC-8914-189CA07F7D0F}"/>
    <cellStyle name="Estilo 21" xfId="3189" xr:uid="{497CBF1E-1446-4B9B-BA56-EB7A53A6DD1A}"/>
    <cellStyle name="Estilo 22" xfId="3190" xr:uid="{10BC2765-413D-4832-A5F1-A54D74BB099F}"/>
    <cellStyle name="Estilo 23" xfId="3191" xr:uid="{E2250C85-3B1D-41A5-ABF0-7752872E72BE}"/>
    <cellStyle name="Estilo 24" xfId="3192" xr:uid="{144987A4-3DAA-4873-8AD1-88DA83AEA977}"/>
    <cellStyle name="Estilo 25" xfId="3193" xr:uid="{E6B65606-8BDF-4E42-B058-7CF88C3AAA59}"/>
    <cellStyle name="Estilo 26" xfId="3194" xr:uid="{F80A627F-7371-428D-84C1-022B7434BF68}"/>
    <cellStyle name="Estilo 27" xfId="3195" xr:uid="{59A61880-DA01-419C-8155-098999AD0901}"/>
    <cellStyle name="Estilo 28" xfId="3196" xr:uid="{CA8D6339-DA63-42B8-B971-6A8386F3025A}"/>
    <cellStyle name="Estilo 29" xfId="3197" xr:uid="{647D531E-FD4D-4472-9230-DC2F8E279E3B}"/>
    <cellStyle name="Estilo 3" xfId="3198" xr:uid="{997DAB52-97EC-4B83-9A30-0706BDD496F3}"/>
    <cellStyle name="Estilo 30" xfId="3199" xr:uid="{30BD5C4B-C675-49CB-8955-C843ECC18CFC}"/>
    <cellStyle name="Estilo 31" xfId="3200" xr:uid="{6633BE18-FF0E-4C64-8138-2FE96ADAA195}"/>
    <cellStyle name="Estilo 32" xfId="3201" xr:uid="{E5DF4565-8D78-46AC-909A-CD6DBC60B218}"/>
    <cellStyle name="Estilo 33" xfId="3202" xr:uid="{1A5781D1-65DB-45B6-85A1-FFD68AEF4377}"/>
    <cellStyle name="Estilo 34" xfId="3203" xr:uid="{AAC7818E-571A-4516-8D24-57D68CAC95F1}"/>
    <cellStyle name="Estilo 35" xfId="3204" xr:uid="{9AC25E17-8595-42B3-8C3C-1FB856676133}"/>
    <cellStyle name="Estilo 36" xfId="3205" xr:uid="{2888DC17-E7C1-47CC-B6A1-598D275D818A}"/>
    <cellStyle name="Estilo 37" xfId="3206" xr:uid="{7A3E5864-D1E9-461C-A061-264820E39944}"/>
    <cellStyle name="Estilo 38" xfId="3207" xr:uid="{59D6E40F-8AC7-44C3-A502-2F28A1BC1767}"/>
    <cellStyle name="Estilo 39" xfId="3208" xr:uid="{DB16DE82-11D8-47B9-A4E3-D6AC32D70A68}"/>
    <cellStyle name="Estilo 4" xfId="3209" xr:uid="{79E7C813-8A91-4629-9889-6E088C558EF6}"/>
    <cellStyle name="Estilo 40" xfId="3210" xr:uid="{B8BB2B4E-F9CF-463F-8B95-A2E026B72C84}"/>
    <cellStyle name="Estilo 41" xfId="3211" xr:uid="{67FC30F6-970A-4E74-B9B4-F14EC0F413F3}"/>
    <cellStyle name="Estilo 42" xfId="3212" xr:uid="{2ECF516C-48C2-485E-B625-CCBF576B5447}"/>
    <cellStyle name="Estilo 43" xfId="3213" xr:uid="{2E64C80A-B8DE-4522-B48C-98763BF91D9A}"/>
    <cellStyle name="Estilo 44" xfId="3214" xr:uid="{9C440737-8010-47C7-A35C-7AA8D2B2B9D9}"/>
    <cellStyle name="Estilo 45" xfId="3215" xr:uid="{9C7BF8DD-C8EE-4974-AAA0-97D694700227}"/>
    <cellStyle name="Estilo 46" xfId="3216" xr:uid="{440742A8-7A74-420E-8F7D-4449E3B07E6A}"/>
    <cellStyle name="Estilo 47" xfId="3217" xr:uid="{B12E60F2-7124-4DE4-A1F5-5378FBBB0B91}"/>
    <cellStyle name="Estilo 48" xfId="3218" xr:uid="{D51F1345-20F3-4E35-9E1F-5053EDBB5B7B}"/>
    <cellStyle name="Estilo 49" xfId="3219" xr:uid="{02421D05-7C17-4317-9509-AD568E6C7BF1}"/>
    <cellStyle name="Estilo 5" xfId="3220" xr:uid="{BF4268A0-E1A0-4F74-9F24-F85E6F84683B}"/>
    <cellStyle name="Estilo 50" xfId="3221" xr:uid="{E18CD390-7ACE-4C50-B197-F843FB2B7B32}"/>
    <cellStyle name="Estilo 51" xfId="3222" xr:uid="{BBBF7FE8-77DE-4007-A203-0A397409F58D}"/>
    <cellStyle name="Estilo 52" xfId="3223" xr:uid="{896C0A13-95CB-4FC2-922A-C87AC5BE7B1E}"/>
    <cellStyle name="Estilo 53" xfId="3224" xr:uid="{9B41C21B-6449-447C-ACCD-06D42F631273}"/>
    <cellStyle name="Estilo 54" xfId="3225" xr:uid="{06C96D71-B95D-4B92-9B31-2BD73308F451}"/>
    <cellStyle name="Estilo 55" xfId="3226" xr:uid="{AA3016D5-53C5-4710-B4E4-1AF16315FF02}"/>
    <cellStyle name="Estilo 56" xfId="3227" xr:uid="{1B1AA4AC-0130-427E-B557-4C60B0C34B29}"/>
    <cellStyle name="Estilo 57" xfId="3228" xr:uid="{DD9EFDF4-F350-4962-B926-FD6A21262E0E}"/>
    <cellStyle name="Estilo 58" xfId="3229" xr:uid="{2E05B8C0-72CF-4099-ABCE-66319E7B6B4D}"/>
    <cellStyle name="Estilo 59" xfId="3230" xr:uid="{4C25E284-18A1-4012-8502-0E632C171870}"/>
    <cellStyle name="Estilo 6" xfId="3231" xr:uid="{6F0E406E-6B86-413B-8A08-D9AD8CD98143}"/>
    <cellStyle name="Estilo 60" xfId="3232" xr:uid="{6BFAF0AF-D11D-462F-9B6E-06FC118088E3}"/>
    <cellStyle name="Estilo 7" xfId="3233" xr:uid="{96FBF8CB-8863-4D1C-B803-424EC95346F6}"/>
    <cellStyle name="Estilo 8" xfId="3234" xr:uid="{C745AEF1-0CE7-4F3E-A047-6347ACAC24B3}"/>
    <cellStyle name="Estilo 9" xfId="3235" xr:uid="{C638BED4-9888-49F2-8222-F4C6D4D2D97D}"/>
    <cellStyle name="Euro" xfId="1388" xr:uid="{00000000-0005-0000-0000-00006B050000}"/>
    <cellStyle name="Euro 2" xfId="1389" xr:uid="{00000000-0005-0000-0000-00006C050000}"/>
    <cellStyle name="Euro 2 2" xfId="1390" xr:uid="{00000000-0005-0000-0000-00006D050000}"/>
    <cellStyle name="Euro 3" xfId="1391" xr:uid="{00000000-0005-0000-0000-00006E050000}"/>
    <cellStyle name="Euro 3 2" xfId="1392" xr:uid="{00000000-0005-0000-0000-00006F050000}"/>
    <cellStyle name="Euro 4" xfId="1393" xr:uid="{00000000-0005-0000-0000-000070050000}"/>
    <cellStyle name="Euro 5" xfId="3236" xr:uid="{11BFDA44-0381-4554-A4BD-1464FBB8A9A1}"/>
    <cellStyle name="Explanatory Text 2" xfId="1394" xr:uid="{00000000-0005-0000-0000-000071050000}"/>
    <cellStyle name="Explanatory Text 2 2" xfId="1395" xr:uid="{00000000-0005-0000-0000-000072050000}"/>
    <cellStyle name="Explanatory Text 3" xfId="1396" xr:uid="{00000000-0005-0000-0000-000073050000}"/>
    <cellStyle name="EY House" xfId="1397" xr:uid="{00000000-0005-0000-0000-000074050000}"/>
    <cellStyle name="F2" xfId="1398" xr:uid="{00000000-0005-0000-0000-000075050000}"/>
    <cellStyle name="F3" xfId="1399" xr:uid="{00000000-0005-0000-0000-000076050000}"/>
    <cellStyle name="F4" xfId="1400" xr:uid="{00000000-0005-0000-0000-000077050000}"/>
    <cellStyle name="F5" xfId="1401" xr:uid="{00000000-0005-0000-0000-000078050000}"/>
    <cellStyle name="F5 2" xfId="1402" xr:uid="{00000000-0005-0000-0000-000079050000}"/>
    <cellStyle name="F6" xfId="1403" xr:uid="{00000000-0005-0000-0000-00007A050000}"/>
    <cellStyle name="F6 2" xfId="1404" xr:uid="{00000000-0005-0000-0000-00007B050000}"/>
    <cellStyle name="F6_Armenia_EApricing_020912" xfId="3237" xr:uid="{C50EB381-2B65-4093-A907-423613146414}"/>
    <cellStyle name="F7" xfId="1405" xr:uid="{00000000-0005-0000-0000-00007C050000}"/>
    <cellStyle name="F7 2" xfId="1406" xr:uid="{00000000-0005-0000-0000-00007D050000}"/>
    <cellStyle name="F8" xfId="1407" xr:uid="{00000000-0005-0000-0000-00007E050000}"/>
    <cellStyle name="Final_Data" xfId="1408" xr:uid="{00000000-0005-0000-0000-00007F050000}"/>
    <cellStyle name="Fixed" xfId="1409" xr:uid="{00000000-0005-0000-0000-000080050000}"/>
    <cellStyle name="Fixed [0]" xfId="1410" xr:uid="{00000000-0005-0000-0000-000081050000}"/>
    <cellStyle name="Fixed [0] 2" xfId="1411" xr:uid="{00000000-0005-0000-0000-000082050000}"/>
    <cellStyle name="Fixed 1" xfId="1412" xr:uid="{00000000-0005-0000-0000-000083050000}"/>
    <cellStyle name="Fixed 1 2" xfId="1413" xr:uid="{00000000-0005-0000-0000-000084050000}"/>
    <cellStyle name="Fixed 2" xfId="1414" xr:uid="{00000000-0005-0000-0000-000085050000}"/>
    <cellStyle name="Fixed 2 2" xfId="1415" xr:uid="{00000000-0005-0000-0000-000086050000}"/>
    <cellStyle name="Fixed_2007_5YrFcst_AM v40" xfId="1416" xr:uid="{00000000-0005-0000-0000-000087050000}"/>
    <cellStyle name="Fixed0" xfId="1417" xr:uid="{00000000-0005-0000-0000-000088050000}"/>
    <cellStyle name="Fixlong" xfId="1418" xr:uid="{00000000-0005-0000-0000-000089050000}"/>
    <cellStyle name="Footnote" xfId="1419" xr:uid="{00000000-0005-0000-0000-00008A050000}"/>
    <cellStyle name="ForecastInput" xfId="1420" xr:uid="{00000000-0005-0000-0000-00008B050000}"/>
    <cellStyle name="ForecastInput 2" xfId="1421" xr:uid="{00000000-0005-0000-0000-00008C050000}"/>
    <cellStyle name="Formula" xfId="1422" xr:uid="{00000000-0005-0000-0000-00008D050000}"/>
    <cellStyle name="Formula 2" xfId="1423" xr:uid="{00000000-0005-0000-0000-00008E050000}"/>
    <cellStyle name="Formula 2 2" xfId="3240" xr:uid="{B5226322-8054-45CB-9E17-59B2BAAB21B2}"/>
    <cellStyle name="Formula 2 3" xfId="3239" xr:uid="{3FAE0813-B6ED-4A74-A7E8-2ACEE75258B9}"/>
    <cellStyle name="Formula 3" xfId="3241" xr:uid="{D6E11F23-8A1F-48BB-B585-0A36795ECD63}"/>
    <cellStyle name="Formula 4" xfId="3238" xr:uid="{FCC29866-39E9-4925-B952-2E7F3FE39190}"/>
    <cellStyle name="ƒp[ƒZƒ“ƒg_!!!GO" xfId="1424" xr:uid="{00000000-0005-0000-0000-00008F050000}"/>
    <cellStyle name="Fraction" xfId="1425" xr:uid="{00000000-0005-0000-0000-000090050000}"/>
    <cellStyle name="Fraction [8]" xfId="1426" xr:uid="{00000000-0005-0000-0000-000091050000}"/>
    <cellStyle name="Fraction [8] 2" xfId="1427" xr:uid="{00000000-0005-0000-0000-000092050000}"/>
    <cellStyle name="Fraction [Bl]" xfId="1428" xr:uid="{00000000-0005-0000-0000-000093050000}"/>
    <cellStyle name="Fraction [Bl] 2" xfId="1429" xr:uid="{00000000-0005-0000-0000-000094050000}"/>
    <cellStyle name="Fraction 2" xfId="1430" xr:uid="{00000000-0005-0000-0000-000095050000}"/>
    <cellStyle name="Fraction 3" xfId="1431" xr:uid="{00000000-0005-0000-0000-000096050000}"/>
    <cellStyle name="Fraction 4" xfId="1432" xr:uid="{00000000-0005-0000-0000-000097050000}"/>
    <cellStyle name="FY" xfId="1433" xr:uid="{00000000-0005-0000-0000-000098050000}"/>
    <cellStyle name="g" xfId="1434" xr:uid="{00000000-0005-0000-0000-000099050000}"/>
    <cellStyle name="Gen. Number" xfId="1435" xr:uid="{00000000-0005-0000-0000-00009A050000}"/>
    <cellStyle name="Gen. Number 2" xfId="1436" xr:uid="{00000000-0005-0000-0000-00009B050000}"/>
    <cellStyle name="Gen. Number 2 2" xfId="3244" xr:uid="{9EA9D1E1-EE08-4A38-8384-D54AAE03222D}"/>
    <cellStyle name="Gen. Number 2 2 2" xfId="4395" xr:uid="{60AAFE15-F8CF-4ECC-8CC9-1D2014F4BFA6}"/>
    <cellStyle name="Gen. Number 2 3" xfId="3243" xr:uid="{41152AF2-9AD0-469C-BCD4-B6418BB042AD}"/>
    <cellStyle name="Gen. Number 2 4" xfId="4394" xr:uid="{8F393143-16A1-4841-A20C-5196D573C05A}"/>
    <cellStyle name="Gen. Number 3" xfId="3245" xr:uid="{D2502683-D159-4D52-8DF8-D749CFB298E5}"/>
    <cellStyle name="Gen. Number 3 2" xfId="4396" xr:uid="{567B03D2-FA28-4474-B142-51B159446B05}"/>
    <cellStyle name="Gen. Number 4" xfId="3242" xr:uid="{2E7F90F5-5202-4BB0-A866-4D5AD456F5BC}"/>
    <cellStyle name="Gen. Number 5" xfId="4393" xr:uid="{FDF2E5AD-A756-4CAB-9A1D-9E63C4C04D46}"/>
    <cellStyle name="Gen. Percent" xfId="1437" xr:uid="{00000000-0005-0000-0000-00009C050000}"/>
    <cellStyle name="Gen.Number" xfId="1438" xr:uid="{00000000-0005-0000-0000-00009D050000}"/>
    <cellStyle name="Gen.Number 2" xfId="1439" xr:uid="{00000000-0005-0000-0000-00009E050000}"/>
    <cellStyle name="Gen.Number 2 2" xfId="3248" xr:uid="{D4B1DB04-D0FA-446B-86B4-C8942CB84C84}"/>
    <cellStyle name="Gen.Number 2 3" xfId="3247" xr:uid="{C75D4572-5BEB-4633-8C56-25B1F08B179F}"/>
    <cellStyle name="Gen.Number 3" xfId="3249" xr:uid="{26958E0E-4E2F-4112-B393-57CA0B488ADC}"/>
    <cellStyle name="Gen.Number 4" xfId="3246" xr:uid="{5EF090B0-56B2-4727-88E4-E3D2AFC2DB5D}"/>
    <cellStyle name="Global" xfId="1440" xr:uid="{00000000-0005-0000-0000-00009F050000}"/>
    <cellStyle name="Global 2" xfId="1441" xr:uid="{00000000-0005-0000-0000-0000A0050000}"/>
    <cellStyle name="Global 2 2" xfId="3252" xr:uid="{9F0472F9-FEB2-4774-89DC-0E9EAD03D997}"/>
    <cellStyle name="Global 2 3" xfId="3251" xr:uid="{0314FC3B-6B66-4AE1-A077-E5302D59232E}"/>
    <cellStyle name="Global 3" xfId="3253" xr:uid="{9AF497BC-47A9-47D5-8240-C826EF2AD06E}"/>
    <cellStyle name="Global 4" xfId="3250" xr:uid="{80E162ED-64D4-4949-8AB6-B64E17F097E7}"/>
    <cellStyle name="Good 2" xfId="1442" xr:uid="{00000000-0005-0000-0000-0000A1050000}"/>
    <cellStyle name="Good 2 2" xfId="1443" xr:uid="{00000000-0005-0000-0000-0000A2050000}"/>
    <cellStyle name="Good 3" xfId="1444" xr:uid="{00000000-0005-0000-0000-0000A3050000}"/>
    <cellStyle name="Grand Total" xfId="1445" xr:uid="{00000000-0005-0000-0000-0000A4050000}"/>
    <cellStyle name="Grand Total 2" xfId="3255" xr:uid="{6F7D5AEB-122B-42F2-AFB9-D694EA1C9505}"/>
    <cellStyle name="Grand Total 2 2" xfId="4398" xr:uid="{3065A176-A904-4DE4-94C0-9B74229232E8}"/>
    <cellStyle name="Grand Total 3" xfId="3254" xr:uid="{1AF67DD2-A5FD-4D8E-9850-810626477854}"/>
    <cellStyle name="Grand Total 4" xfId="4397" xr:uid="{AF29E3CC-E903-4001-A43F-F2B0BB7F8A2D}"/>
    <cellStyle name="Green" xfId="1446" xr:uid="{00000000-0005-0000-0000-0000A5050000}"/>
    <cellStyle name="Grey" xfId="1447" xr:uid="{00000000-0005-0000-0000-0000A6050000}"/>
    <cellStyle name="Grouped Head" xfId="1448" xr:uid="{00000000-0005-0000-0000-0000A7050000}"/>
    <cellStyle name="Grouped Head 2" xfId="3257" xr:uid="{AFFDBA3F-2D34-42AC-8FD9-118C7B25710A}"/>
    <cellStyle name="Grouped Head 3" xfId="3256" xr:uid="{526E0979-6511-4DC2-BE34-661DF02532C5}"/>
    <cellStyle name="Growth" xfId="1449" xr:uid="{00000000-0005-0000-0000-0000A8050000}"/>
    <cellStyle name="Growth 2" xfId="1450" xr:uid="{00000000-0005-0000-0000-0000A9050000}"/>
    <cellStyle name="GrowthRate" xfId="1451" xr:uid="{00000000-0005-0000-0000-0000AA050000}"/>
    <cellStyle name="GrowthRate 2" xfId="1452" xr:uid="{00000000-0005-0000-0000-0000AB050000}"/>
    <cellStyle name="H I D E" xfId="1453" xr:uid="{00000000-0005-0000-0000-0000AC050000}"/>
    <cellStyle name="hard no" xfId="1454" xr:uid="{00000000-0005-0000-0000-0000AD050000}"/>
    <cellStyle name="hard no 2" xfId="3259" xr:uid="{0B77230A-EFFA-4099-B319-854AEB93D33B}"/>
    <cellStyle name="hard no 3" xfId="3258" xr:uid="{3EF7FC49-0D36-4253-8BF6-C8FD715339FB}"/>
    <cellStyle name="hard no." xfId="1455" xr:uid="{00000000-0005-0000-0000-0000AE050000}"/>
    <cellStyle name="hard no. 2" xfId="1456" xr:uid="{00000000-0005-0000-0000-0000AF050000}"/>
    <cellStyle name="hard no. 2 2" xfId="3262" xr:uid="{358C8F32-CBC0-45C0-B02F-3AF867A5F689}"/>
    <cellStyle name="hard no. 2 3" xfId="3261" xr:uid="{C830A2EC-58F3-400C-8426-E5D2A2B9FBFF}"/>
    <cellStyle name="hard no. 3" xfId="3263" xr:uid="{93A0F927-2B57-4F6D-86D9-AD7E10941390}"/>
    <cellStyle name="hard no. 4" xfId="3260" xr:uid="{E313231F-8AA7-41A3-AF87-AC385CAF465C}"/>
    <cellStyle name="hard no._Kyrgsystan Importer PL" xfId="3264" xr:uid="{B70CAEAF-A92E-4307-A94A-D81AF1691D0A}"/>
    <cellStyle name="Hard Percent" xfId="1457" xr:uid="{00000000-0005-0000-0000-0000B0050000}"/>
    <cellStyle name="hardno" xfId="1458" xr:uid="{00000000-0005-0000-0000-0000B1050000}"/>
    <cellStyle name="head1" xfId="1459" xr:uid="{00000000-0005-0000-0000-0000B2050000}"/>
    <cellStyle name="head2" xfId="1460" xr:uid="{00000000-0005-0000-0000-0000B3050000}"/>
    <cellStyle name="Header" xfId="1461" xr:uid="{00000000-0005-0000-0000-0000B4050000}"/>
    <cellStyle name="Header Total" xfId="1462" xr:uid="{00000000-0005-0000-0000-0000B5050000}"/>
    <cellStyle name="Header Total 2" xfId="3266" xr:uid="{6B023239-9270-49C1-9742-DC5ECC023C3F}"/>
    <cellStyle name="Header Total 2 2" xfId="4399" xr:uid="{644B96AB-D978-400E-8F74-38BFA3EE7D8A}"/>
    <cellStyle name="Header Total 3" xfId="3265" xr:uid="{C2756025-F89C-49FE-B642-A62B69FD4C9C}"/>
    <cellStyle name="Header_2007_5YrFcst_AM v40" xfId="1463" xr:uid="{00000000-0005-0000-0000-0000B6050000}"/>
    <cellStyle name="Header1" xfId="1464" xr:uid="{00000000-0005-0000-0000-0000B7050000}"/>
    <cellStyle name="Header1 2" xfId="3268" xr:uid="{D31A5B65-98B5-4749-8F34-70D289F735CD}"/>
    <cellStyle name="Header1 3" xfId="3269" xr:uid="{A4B9D090-5C9F-4C0C-8415-1B7AC4282BFB}"/>
    <cellStyle name="Header1 4" xfId="3267" xr:uid="{58A5E071-D14D-4271-95AF-98132CA1EAD4}"/>
    <cellStyle name="Header2" xfId="1465" xr:uid="{00000000-0005-0000-0000-0000B8050000}"/>
    <cellStyle name="Header2 2" xfId="3271" xr:uid="{531720EE-B54D-4AA2-9221-53FD24A05D56}"/>
    <cellStyle name="Header2 3" xfId="3270" xr:uid="{A1F89137-0A1D-4784-8802-C7AC81C111FD}"/>
    <cellStyle name="Header3" xfId="1466" xr:uid="{00000000-0005-0000-0000-0000B9050000}"/>
    <cellStyle name="Header3 2" xfId="3272" xr:uid="{4538EC7B-798F-4A36-9892-B2770FE52435}"/>
    <cellStyle name="Header4" xfId="1467" xr:uid="{00000000-0005-0000-0000-0000BA050000}"/>
    <cellStyle name="Header4 2" xfId="3273" xr:uid="{0F7F95DE-965E-406E-ADB8-702A147642C7}"/>
    <cellStyle name="Header4 2 2" xfId="4401" xr:uid="{563004A1-4C2B-4489-9A5F-C87A6E6726E6}"/>
    <cellStyle name="Header4 3" xfId="4400" xr:uid="{9772AE9D-5897-4A52-AD15-5073884CEF29}"/>
    <cellStyle name="headers" xfId="1468" xr:uid="{00000000-0005-0000-0000-0000BB050000}"/>
    <cellStyle name="Heading" xfId="1469" xr:uid="{00000000-0005-0000-0000-0000BC050000}"/>
    <cellStyle name="Heading 1 2" xfId="1470" xr:uid="{00000000-0005-0000-0000-0000BD050000}"/>
    <cellStyle name="Heading 1 2 2" xfId="1471" xr:uid="{00000000-0005-0000-0000-0000BE050000}"/>
    <cellStyle name="Heading 1 3" xfId="1472" xr:uid="{00000000-0005-0000-0000-0000BF050000}"/>
    <cellStyle name="Heading 2 2" xfId="1473" xr:uid="{00000000-0005-0000-0000-0000C0050000}"/>
    <cellStyle name="Heading 2 2 2" xfId="1474" xr:uid="{00000000-0005-0000-0000-0000C1050000}"/>
    <cellStyle name="Heading 2 3" xfId="1475" xr:uid="{00000000-0005-0000-0000-0000C2050000}"/>
    <cellStyle name="Heading 3 2" xfId="1476" xr:uid="{00000000-0005-0000-0000-0000C3050000}"/>
    <cellStyle name="Heading 3 2 2" xfId="1477" xr:uid="{00000000-0005-0000-0000-0000C4050000}"/>
    <cellStyle name="Heading 3 3" xfId="1478" xr:uid="{00000000-0005-0000-0000-0000C5050000}"/>
    <cellStyle name="Heading 4 2" xfId="1479" xr:uid="{00000000-0005-0000-0000-0000C6050000}"/>
    <cellStyle name="Heading 4 2 2" xfId="1480" xr:uid="{00000000-0005-0000-0000-0000C7050000}"/>
    <cellStyle name="Heading 4 3" xfId="1481" xr:uid="{00000000-0005-0000-0000-0000C8050000}"/>
    <cellStyle name="Heading No Underline" xfId="1482" xr:uid="{00000000-0005-0000-0000-0000C9050000}"/>
    <cellStyle name="Heading No Underline 2" xfId="1483" xr:uid="{00000000-0005-0000-0000-0000CA050000}"/>
    <cellStyle name="Heading1" xfId="1484" xr:uid="{00000000-0005-0000-0000-0000CB050000}"/>
    <cellStyle name="Heading2" xfId="1485" xr:uid="{00000000-0005-0000-0000-0000CC050000}"/>
    <cellStyle name="HEADINGS" xfId="1486" xr:uid="{00000000-0005-0000-0000-0000CD050000}"/>
    <cellStyle name="HEADINGS 2" xfId="3274" xr:uid="{6535F2E5-7466-4EFE-861E-CE50CF1DAE0F}"/>
    <cellStyle name="HEADINGSTOP" xfId="1487" xr:uid="{00000000-0005-0000-0000-0000CE050000}"/>
    <cellStyle name="Helv 9 ctr wrap" xfId="1488" xr:uid="{00000000-0005-0000-0000-0000CF050000}"/>
    <cellStyle name="Helv 9 ctr wrap 2" xfId="3276" xr:uid="{882C465E-FE7A-4E1C-BA55-8B804C769DF7}"/>
    <cellStyle name="Helv 9 ctr wrap 3" xfId="3275" xr:uid="{20912D40-7A00-43E4-BB5F-6989CD3E8B11}"/>
    <cellStyle name="Helv 9 lft wrap" xfId="1489" xr:uid="{00000000-0005-0000-0000-0000D0050000}"/>
    <cellStyle name="helv narrow 8" xfId="1490" xr:uid="{00000000-0005-0000-0000-0000D1050000}"/>
    <cellStyle name="Hidden" xfId="1491" xr:uid="{00000000-0005-0000-0000-0000D2050000}"/>
    <cellStyle name="Hidden 2" xfId="1492" xr:uid="{00000000-0005-0000-0000-0000D3050000}"/>
    <cellStyle name="HIGHLIGHT" xfId="1493" xr:uid="{00000000-0005-0000-0000-0000D4050000}"/>
    <cellStyle name="HIGHLIGHT 2" xfId="3278" xr:uid="{3CCA4902-C13D-4C49-B601-54AE5EF46322}"/>
    <cellStyle name="HIGHLIGHT 3" xfId="3277" xr:uid="{6E4ADD62-D071-47D2-AC2E-DA77489D9F0B}"/>
    <cellStyle name="Hipervínculo" xfId="1494" xr:uid="{00000000-0005-0000-0000-0000D5050000}"/>
    <cellStyle name="HspColumn" xfId="1495" xr:uid="{00000000-0005-0000-0000-0000D6050000}"/>
    <cellStyle name="HspColumn 2" xfId="1496" xr:uid="{00000000-0005-0000-0000-0000D7050000}"/>
    <cellStyle name="HspColumnBottom" xfId="1497" xr:uid="{00000000-0005-0000-0000-0000D8050000}"/>
    <cellStyle name="HspColumnBottom 2" xfId="1498" xr:uid="{00000000-0005-0000-0000-0000D9050000}"/>
    <cellStyle name="HspCurrency" xfId="1499" xr:uid="{00000000-0005-0000-0000-0000DA050000}"/>
    <cellStyle name="HspCurrency 2" xfId="1500" xr:uid="{00000000-0005-0000-0000-0000DB050000}"/>
    <cellStyle name="HspNonCurrency" xfId="1501" xr:uid="{00000000-0005-0000-0000-0000DC050000}"/>
    <cellStyle name="HspNonCurrency 2" xfId="1502" xr:uid="{00000000-0005-0000-0000-0000DD050000}"/>
    <cellStyle name="HspPage" xfId="1503" xr:uid="{00000000-0005-0000-0000-0000DE050000}"/>
    <cellStyle name="HspPage 2" xfId="1504" xr:uid="{00000000-0005-0000-0000-0000DF050000}"/>
    <cellStyle name="HspPercentage" xfId="1505" xr:uid="{00000000-0005-0000-0000-0000E0050000}"/>
    <cellStyle name="HspPercentage 2" xfId="1506" xr:uid="{00000000-0005-0000-0000-0000E1050000}"/>
    <cellStyle name="HspPlanType" xfId="1507" xr:uid="{00000000-0005-0000-0000-0000E2050000}"/>
    <cellStyle name="HspPOV" xfId="1508" xr:uid="{00000000-0005-0000-0000-0000E3050000}"/>
    <cellStyle name="HspRow" xfId="1509" xr:uid="{00000000-0005-0000-0000-0000E4050000}"/>
    <cellStyle name="HspRow 2" xfId="1510" xr:uid="{00000000-0005-0000-0000-0000E5050000}"/>
    <cellStyle name="Hyperlink" xfId="1511" builtinId="8"/>
    <cellStyle name="Hyperlink 2" xfId="3279" xr:uid="{E2DBF58C-7A16-49BF-9825-E2CC8F090A31}"/>
    <cellStyle name="Impact" xfId="1512" xr:uid="{00000000-0005-0000-0000-0000E7050000}"/>
    <cellStyle name="Important" xfId="1513" xr:uid="{00000000-0005-0000-0000-0000E8050000}"/>
    <cellStyle name="IncomeStatement" xfId="1514" xr:uid="{00000000-0005-0000-0000-0000E9050000}"/>
    <cellStyle name="Incorrecto" xfId="1515" xr:uid="{00000000-0005-0000-0000-0000EA050000}"/>
    <cellStyle name="Incorreto" xfId="1516" xr:uid="{00000000-0005-0000-0000-0000EB050000}"/>
    <cellStyle name="Indefinido" xfId="1517" xr:uid="{00000000-0005-0000-0000-0000EC050000}"/>
    <cellStyle name="Input [yellow]" xfId="1518" xr:uid="{00000000-0005-0000-0000-0000ED050000}"/>
    <cellStyle name="Input [yellow] 2" xfId="3281" xr:uid="{B7555D2D-607B-4A7A-99D7-CA4C5C689EAF}"/>
    <cellStyle name="Input [yellow] 3" xfId="3280" xr:uid="{9A727FFF-C7F9-465C-9285-82A0AD64E389}"/>
    <cellStyle name="Input 2" xfId="1519" xr:uid="{00000000-0005-0000-0000-0000EE050000}"/>
    <cellStyle name="Input 2 2" xfId="1520" xr:uid="{00000000-0005-0000-0000-0000EF050000}"/>
    <cellStyle name="Input 2 2 2" xfId="3282" xr:uid="{498221AA-C4A1-4ADF-A1B7-3A013AC009D7}"/>
    <cellStyle name="Input 2 2 3" xfId="4403" xr:uid="{B3F86310-C649-4E92-9735-92B0D3713E1F}"/>
    <cellStyle name="Input 2 3" xfId="4402" xr:uid="{43E14FD5-ABB5-46ED-B885-F232DEC7905F}"/>
    <cellStyle name="Input 3" xfId="1521" xr:uid="{00000000-0005-0000-0000-0000F0050000}"/>
    <cellStyle name="input cell" xfId="1522" xr:uid="{00000000-0005-0000-0000-0000F1050000}"/>
    <cellStyle name="Input Cells" xfId="1523" xr:uid="{00000000-0005-0000-0000-0000F2050000}"/>
    <cellStyle name="Input Currency" xfId="1524" xr:uid="{00000000-0005-0000-0000-0000F3050000}"/>
    <cellStyle name="Input Currency 2" xfId="1525" xr:uid="{00000000-0005-0000-0000-0000F4050000}"/>
    <cellStyle name="Input Currency_2010-5 Year VPs by Market-Working File 2010-05-12" xfId="1526" xr:uid="{00000000-0005-0000-0000-0000F5050000}"/>
    <cellStyle name="Input Date" xfId="1527" xr:uid="{00000000-0005-0000-0000-0000F6050000}"/>
    <cellStyle name="Input Date 2" xfId="1528" xr:uid="{00000000-0005-0000-0000-0000F7050000}"/>
    <cellStyle name="Input Fixed [0]" xfId="1529" xr:uid="{00000000-0005-0000-0000-0000F8050000}"/>
    <cellStyle name="Input Fixed [0] 2" xfId="1530" xr:uid="{00000000-0005-0000-0000-0000F9050000}"/>
    <cellStyle name="Input Multiple" xfId="1531" xr:uid="{00000000-0005-0000-0000-0000FA050000}"/>
    <cellStyle name="Input Normal" xfId="1532" xr:uid="{00000000-0005-0000-0000-0000FB050000}"/>
    <cellStyle name="Input Normal 2" xfId="1533" xr:uid="{00000000-0005-0000-0000-0000FC050000}"/>
    <cellStyle name="Input Percent" xfId="1534" xr:uid="{00000000-0005-0000-0000-0000FD050000}"/>
    <cellStyle name="Input Percent [2]" xfId="1535" xr:uid="{00000000-0005-0000-0000-0000FE050000}"/>
    <cellStyle name="Input Percent [2] 2" xfId="1536" xr:uid="{00000000-0005-0000-0000-0000FF050000}"/>
    <cellStyle name="Input Percent_2007_5YrFcst_AM v40" xfId="1537" xr:uid="{00000000-0005-0000-0000-000000060000}"/>
    <cellStyle name="Input Titles" xfId="1538" xr:uid="{00000000-0005-0000-0000-000001060000}"/>
    <cellStyle name="Input%" xfId="1539" xr:uid="{00000000-0005-0000-0000-000002060000}"/>
    <cellStyle name="Input1" xfId="1540" xr:uid="{00000000-0005-0000-0000-000003060000}"/>
    <cellStyle name="Input1 2" xfId="1541" xr:uid="{00000000-0005-0000-0000-000004060000}"/>
    <cellStyle name="Input2" xfId="1542" xr:uid="{00000000-0005-0000-0000-000005060000}"/>
    <cellStyle name="Input2 2" xfId="1543" xr:uid="{00000000-0005-0000-0000-000006060000}"/>
    <cellStyle name="Input2 2 2" xfId="3285" xr:uid="{966FCC0B-6B02-4DB0-93AB-8AE5E0E7FC83}"/>
    <cellStyle name="Input2 2 3" xfId="3284" xr:uid="{C79DF221-5887-4776-907E-201821C4401C}"/>
    <cellStyle name="Input2 3" xfId="3286" xr:uid="{9E86DA9A-0C74-4A21-9496-0615A03547D9}"/>
    <cellStyle name="Input2 4" xfId="3283" xr:uid="{8F3588BA-9EBF-41FA-AE01-4346C032AE8E}"/>
    <cellStyle name="InputBlueFont" xfId="1544" xr:uid="{00000000-0005-0000-0000-000007060000}"/>
    <cellStyle name="InputPop" xfId="1545" xr:uid="{00000000-0005-0000-0000-000008060000}"/>
    <cellStyle name="InputPop 2" xfId="1546" xr:uid="{00000000-0005-0000-0000-000009060000}"/>
    <cellStyle name="Inputs" xfId="1547" xr:uid="{00000000-0005-0000-0000-00000A060000}"/>
    <cellStyle name="Input-Text Only" xfId="1548" xr:uid="{00000000-0005-0000-0000-00000B060000}"/>
    <cellStyle name="Input-Text Only 2" xfId="1549" xr:uid="{00000000-0005-0000-0000-00000C060000}"/>
    <cellStyle name="Integer" xfId="1550" xr:uid="{00000000-0005-0000-0000-00000D060000}"/>
    <cellStyle name="Integer 2" xfId="1551" xr:uid="{00000000-0005-0000-0000-00000E060000}"/>
    <cellStyle name="Invisible" xfId="1552" xr:uid="{00000000-0005-0000-0000-00000F060000}"/>
    <cellStyle name="Item" xfId="1553" xr:uid="{00000000-0005-0000-0000-000010060000}"/>
    <cellStyle name="ItemTypeClass" xfId="1554" xr:uid="{00000000-0005-0000-0000-000011060000}"/>
    <cellStyle name="ItemTypeClass 2" xfId="3287" xr:uid="{56ADBCD0-42A2-45FA-8BF0-00C47566BD41}"/>
    <cellStyle name="ItemTypeClass 2 2" xfId="4405" xr:uid="{E7110A73-E974-4BDB-BA14-89575D1F985D}"/>
    <cellStyle name="ItemTypeClass 3" xfId="4404" xr:uid="{D168CA86-65D7-4BB6-A6B2-7449DCF4E0AD}"/>
    <cellStyle name="Jason" xfId="1555" xr:uid="{00000000-0005-0000-0000-000012060000}"/>
    <cellStyle name="Jason 2" xfId="1556" xr:uid="{00000000-0005-0000-0000-000013060000}"/>
    <cellStyle name="JustOneDec" xfId="1557" xr:uid="{00000000-0005-0000-0000-000014060000}"/>
    <cellStyle name="JustOneDec 2" xfId="1558" xr:uid="{00000000-0005-0000-0000-000015060000}"/>
    <cellStyle name="k" xfId="1559" xr:uid="{00000000-0005-0000-0000-000016060000}"/>
    <cellStyle name="k_2007_5YrFcst_AM v40" xfId="1560" xr:uid="{00000000-0005-0000-0000-000017060000}"/>
    <cellStyle name="k_2007_5YrFcst_AM v40 2" xfId="1561" xr:uid="{00000000-0005-0000-0000-000018060000}"/>
    <cellStyle name="k_2007_5YrFcst_AM v40_DSR Monthly 2012" xfId="3288" xr:uid="{89581652-4461-4EF0-B5AB-20E033418385}"/>
    <cellStyle name="k_2007_5YrFcst_Mar 08 v47_vBB" xfId="1562" xr:uid="{00000000-0005-0000-0000-000019060000}"/>
    <cellStyle name="k_2007_5YrFcst_Mar 08 v47_vBB 2" xfId="1563" xr:uid="{00000000-0005-0000-0000-00001A060000}"/>
    <cellStyle name="k_2007_5YrFcst_Mar 08 v47_vBB_DSR Monthly 2012" xfId="3289" xr:uid="{A1435162-0075-4539-AB26-559580277047}"/>
    <cellStyle name="k_Backup Financials" xfId="1564" xr:uid="{00000000-0005-0000-0000-00001B060000}"/>
    <cellStyle name="Komma [0]_NEGS" xfId="1565" xr:uid="{00000000-0005-0000-0000-00001C060000}"/>
    <cellStyle name="Komma_NEGS" xfId="1566" xr:uid="{00000000-0005-0000-0000-00001D060000}"/>
    <cellStyle name="KP_Normal" xfId="1567" xr:uid="{00000000-0005-0000-0000-00001E060000}"/>
    <cellStyle name="L0" xfId="1568" xr:uid="{00000000-0005-0000-0000-00001F060000}"/>
    <cellStyle name="L1" xfId="1569" xr:uid="{00000000-0005-0000-0000-000020060000}"/>
    <cellStyle name="L2" xfId="1570" xr:uid="{00000000-0005-0000-0000-000021060000}"/>
    <cellStyle name="L2 2" xfId="1571" xr:uid="{00000000-0005-0000-0000-000022060000}"/>
    <cellStyle name="L3" xfId="1572" xr:uid="{00000000-0005-0000-0000-000023060000}"/>
    <cellStyle name="L3 2" xfId="1573" xr:uid="{00000000-0005-0000-0000-000024060000}"/>
    <cellStyle name="label" xfId="1574" xr:uid="{00000000-0005-0000-0000-000025060000}"/>
    <cellStyle name="Labels - Style3" xfId="1575" xr:uid="{00000000-0005-0000-0000-000026060000}"/>
    <cellStyle name="Labels - Style3 2" xfId="3290" xr:uid="{94AF0502-561D-495E-B642-4349EBA38BF0}"/>
    <cellStyle name="Labels - Style3 2 2" xfId="4407" xr:uid="{F305F8D6-274B-44BD-8D79-B2B779A9823B}"/>
    <cellStyle name="Labels - Style3 3" xfId="4406" xr:uid="{64BEBCF1-F6BE-4E78-9AC4-510F426075ED}"/>
    <cellStyle name="Lable8Left" xfId="1576" xr:uid="{00000000-0005-0000-0000-000027060000}"/>
    <cellStyle name="Large Page Heading" xfId="1577" xr:uid="{00000000-0005-0000-0000-000028060000}"/>
    <cellStyle name="LeftSubtitle" xfId="1578" xr:uid="{00000000-0005-0000-0000-000029060000}"/>
    <cellStyle name="LeftSubtitle 2" xfId="1579" xr:uid="{00000000-0005-0000-0000-00002A060000}"/>
    <cellStyle name="LeftSubtitle_Armenia_EApricing_020912" xfId="3291" xr:uid="{095DA981-01CA-4FB7-9E51-C0FA7D1DC702}"/>
    <cellStyle name="Lien hypertexte_NEGS" xfId="1580" xr:uid="{00000000-0005-0000-0000-00002B060000}"/>
    <cellStyle name="LineBottom" xfId="1581" xr:uid="{00000000-0005-0000-0000-00002C060000}"/>
    <cellStyle name="LineBottom 2" xfId="1582" xr:uid="{00000000-0005-0000-0000-00002D060000}"/>
    <cellStyle name="LineBottom 2 2" xfId="3294" xr:uid="{3BF43A2D-9AF7-4A4B-8BE2-84CEF407A906}"/>
    <cellStyle name="LineBottom 2 3" xfId="3293" xr:uid="{F599FA0A-1FBF-4A8B-AAD4-4ABF47874CC6}"/>
    <cellStyle name="LineBottom 3" xfId="3295" xr:uid="{59605B5C-FE24-446E-8CE1-85CF748623CC}"/>
    <cellStyle name="LineBottom 4" xfId="3292" xr:uid="{EB5A07AD-6AD9-4C40-BA7E-205FAE7D6862}"/>
    <cellStyle name="LineItem" xfId="1583" xr:uid="{00000000-0005-0000-0000-00002E060000}"/>
    <cellStyle name="LineItem 2" xfId="1584" xr:uid="{00000000-0005-0000-0000-00002F060000}"/>
    <cellStyle name="LineItems" xfId="1585" xr:uid="{00000000-0005-0000-0000-000030060000}"/>
    <cellStyle name="LineItems 2" xfId="1586" xr:uid="{00000000-0005-0000-0000-000031060000}"/>
    <cellStyle name="LineTop" xfId="1587" xr:uid="{00000000-0005-0000-0000-000032060000}"/>
    <cellStyle name="LineTop 2" xfId="1588" xr:uid="{00000000-0005-0000-0000-000033060000}"/>
    <cellStyle name="LineTop 2 2" xfId="3298" xr:uid="{483D5B88-5F69-49EA-B021-F02B0CBF7FC5}"/>
    <cellStyle name="LineTop 2 3" xfId="3297" xr:uid="{47D07FCE-0CB2-4EF6-B96D-EE9FBEB3195E}"/>
    <cellStyle name="LineTop 3" xfId="3299" xr:uid="{6C432CA9-DA30-4592-A507-E3385288A39E}"/>
    <cellStyle name="LineTop 4" xfId="3296" xr:uid="{E33C3701-689A-4302-B23D-B9A251AF9C80}"/>
    <cellStyle name="Link Currency (0)" xfId="1589" xr:uid="{00000000-0005-0000-0000-000034060000}"/>
    <cellStyle name="Link Currency (0) 2" xfId="1590" xr:uid="{00000000-0005-0000-0000-000035060000}"/>
    <cellStyle name="Link Currency (0)_Armenia_EApricing_020912" xfId="3300" xr:uid="{1E3CFF14-6BF5-409B-B868-D9170B16DEE5}"/>
    <cellStyle name="Link Currency (2)" xfId="1591" xr:uid="{00000000-0005-0000-0000-000036060000}"/>
    <cellStyle name="Link Currency (2) 2" xfId="1592" xr:uid="{00000000-0005-0000-0000-000037060000}"/>
    <cellStyle name="Link Currency (2)_Armenia_EApricing_020912" xfId="3301" xr:uid="{C065BAC7-C4DD-4DB3-ABC1-21E84EDB8203}"/>
    <cellStyle name="Link Units (0)" xfId="1593" xr:uid="{00000000-0005-0000-0000-000038060000}"/>
    <cellStyle name="Link Units (0) 2" xfId="1594" xr:uid="{00000000-0005-0000-0000-000039060000}"/>
    <cellStyle name="Link Units (0)_Armenia_EApricing_020912" xfId="3302" xr:uid="{65378F5C-724F-4D2B-A627-84C0537255D1}"/>
    <cellStyle name="Link Units (1)" xfId="1595" xr:uid="{00000000-0005-0000-0000-00003A060000}"/>
    <cellStyle name="Link Units (1) 2" xfId="1596" xr:uid="{00000000-0005-0000-0000-00003B060000}"/>
    <cellStyle name="Link Units (1)_Armenia_EApricing_020912" xfId="3303" xr:uid="{45EFF867-833F-49CC-93C6-4CC9716F88F0}"/>
    <cellStyle name="Link Units (2)" xfId="1597" xr:uid="{00000000-0005-0000-0000-00003C060000}"/>
    <cellStyle name="Link Units (2) 2" xfId="1598" xr:uid="{00000000-0005-0000-0000-00003D060000}"/>
    <cellStyle name="Link Units (2)_Armenia_EApricing_020912" xfId="3304" xr:uid="{B62E9FC1-E4AE-4D76-A268-1F5B153BBC0E}"/>
    <cellStyle name="Linked Cell 2" xfId="1599" xr:uid="{00000000-0005-0000-0000-00003E060000}"/>
    <cellStyle name="Linked Cell 2 2" xfId="1600" xr:uid="{00000000-0005-0000-0000-00003F060000}"/>
    <cellStyle name="Linked Cell 3" xfId="1601" xr:uid="{00000000-0005-0000-0000-000040060000}"/>
    <cellStyle name="Linked Cells" xfId="1602" xr:uid="{00000000-0005-0000-0000-000041060000}"/>
    <cellStyle name="Long Date" xfId="1603" xr:uid="{00000000-0005-0000-0000-000042060000}"/>
    <cellStyle name="Long Date 2" xfId="1604" xr:uid="{00000000-0005-0000-0000-000043060000}"/>
    <cellStyle name="Long Date_Armenia_EApricing_020912" xfId="3305" xr:uid="{8D8F371F-27A2-478D-B3B8-38E13446414F}"/>
    <cellStyle name="LookUpText" xfId="1605" xr:uid="{00000000-0005-0000-0000-000044060000}"/>
    <cellStyle name="LookUpText 2" xfId="1606" xr:uid="{00000000-0005-0000-0000-000045060000}"/>
    <cellStyle name="LookUpText_Armenia_EApricing_020912" xfId="3306" xr:uid="{8BFEEAB8-CAAE-4D49-807A-EF9B569DD33E}"/>
    <cellStyle name="m0" xfId="1607" xr:uid="{00000000-0005-0000-0000-000046060000}"/>
    <cellStyle name="M1" xfId="1608" xr:uid="{00000000-0005-0000-0000-000047060000}"/>
    <cellStyle name="M2" xfId="1609" xr:uid="{00000000-0005-0000-0000-000048060000}"/>
    <cellStyle name="M3" xfId="1610" xr:uid="{00000000-0005-0000-0000-000049060000}"/>
    <cellStyle name="MacroCode" xfId="1611" xr:uid="{00000000-0005-0000-0000-00004A060000}"/>
    <cellStyle name="MacroCode 2" xfId="3308" xr:uid="{F20D5442-B236-4313-B021-489B63D09DE9}"/>
    <cellStyle name="MacroCode 2 2" xfId="4409" xr:uid="{03572A9C-F32F-4207-A1EB-E379118AE117}"/>
    <cellStyle name="MacroCode 3" xfId="3307" xr:uid="{D655A895-B882-4A5E-92D3-D5D693E284F5}"/>
    <cellStyle name="MacroCode 4" xfId="4408" xr:uid="{D0A8FE5B-F6E9-438D-8C26-4778A8BF4AF6}"/>
    <cellStyle name="Map Labels" xfId="1612" xr:uid="{00000000-0005-0000-0000-00004B060000}"/>
    <cellStyle name="Map Labels 2" xfId="1613" xr:uid="{00000000-0005-0000-0000-00004C060000}"/>
    <cellStyle name="Map Legend" xfId="1614" xr:uid="{00000000-0005-0000-0000-00004D060000}"/>
    <cellStyle name="Map Legend 2" xfId="1615" xr:uid="{00000000-0005-0000-0000-00004E060000}"/>
    <cellStyle name="Map Title" xfId="1616" xr:uid="{00000000-0005-0000-0000-00004F060000}"/>
    <cellStyle name="Margins" xfId="1617" xr:uid="{00000000-0005-0000-0000-000050060000}"/>
    <cellStyle name="Migliaia (0)_calculations KPI" xfId="1618" xr:uid="{00000000-0005-0000-0000-000051060000}"/>
    <cellStyle name="Migliaia 2" xfId="1619" xr:uid="{00000000-0005-0000-0000-000052060000}"/>
    <cellStyle name="Migliaia 2 2" xfId="1620" xr:uid="{00000000-0005-0000-0000-000053060000}"/>
    <cellStyle name="Migliaia 2 2 2" xfId="2210" xr:uid="{00000000-0005-0000-0000-0000D7000000}"/>
    <cellStyle name="Migliaia 2 3" xfId="2209" xr:uid="{00000000-0005-0000-0000-0000D6000000}"/>
    <cellStyle name="Miles" xfId="1621" xr:uid="{00000000-0005-0000-0000-000054060000}"/>
    <cellStyle name="Miles 2" xfId="1622" xr:uid="{00000000-0005-0000-0000-000055060000}"/>
    <cellStyle name="Millares [0]_90-dayplan template1" xfId="3309" xr:uid="{C29CCBB9-56EA-4580-B405-9F5CAA1BE96A}"/>
    <cellStyle name="Millares_Brasil 1 MENSUAL" xfId="1623" xr:uid="{00000000-0005-0000-0000-000057060000}"/>
    <cellStyle name="Milliers [0]_!!!GO" xfId="1624" xr:uid="{00000000-0005-0000-0000-000058060000}"/>
    <cellStyle name="Milliers_!!!GO" xfId="1625" xr:uid="{00000000-0005-0000-0000-000059060000}"/>
    <cellStyle name="millions" xfId="1626" xr:uid="{00000000-0005-0000-0000-00005A060000}"/>
    <cellStyle name="millions 2" xfId="1627" xr:uid="{00000000-0005-0000-0000-00005B060000}"/>
    <cellStyle name="Mills" xfId="1628" xr:uid="{00000000-0005-0000-0000-00005C060000}"/>
    <cellStyle name="Mills 2" xfId="1629" xr:uid="{00000000-0005-0000-0000-00005D060000}"/>
    <cellStyle name="Mills 2 2" xfId="3312" xr:uid="{9C44642F-01CA-4ED2-8066-4F6CA4169771}"/>
    <cellStyle name="Mills 2 3" xfId="3311" xr:uid="{28628830-B421-4DE8-94FA-4631398C1B43}"/>
    <cellStyle name="Mills 3" xfId="3313" xr:uid="{0FF6C547-F0C7-4F16-8F7B-71BF2A36EFEC}"/>
    <cellStyle name="Mills 4" xfId="3310" xr:uid="{712A7B27-4FC0-4318-B2BA-DDD448B52D30}"/>
    <cellStyle name="MMs1Place" xfId="1630" xr:uid="{00000000-0005-0000-0000-00005E060000}"/>
    <cellStyle name="MMs1Place 2" xfId="1631" xr:uid="{00000000-0005-0000-0000-00005F060000}"/>
    <cellStyle name="MMs2Places" xfId="1632" xr:uid="{00000000-0005-0000-0000-000060060000}"/>
    <cellStyle name="MMs2Places 2" xfId="1633" xr:uid="{00000000-0005-0000-0000-000061060000}"/>
    <cellStyle name="mn0" xfId="1634" xr:uid="{00000000-0005-0000-0000-000062060000}"/>
    <cellStyle name="mo" xfId="1635" xr:uid="{00000000-0005-0000-0000-000063060000}"/>
    <cellStyle name="mo 2" xfId="1636" xr:uid="{00000000-0005-0000-0000-000064060000}"/>
    <cellStyle name="mo end" xfId="1637" xr:uid="{00000000-0005-0000-0000-000065060000}"/>
    <cellStyle name="mo end 2" xfId="1638" xr:uid="{00000000-0005-0000-0000-000066060000}"/>
    <cellStyle name="mo_AeroJet PPA 111902 Revised" xfId="1639" xr:uid="{00000000-0005-0000-0000-000067060000}"/>
    <cellStyle name="Model" xfId="1640" xr:uid="{00000000-0005-0000-0000-000068060000}"/>
    <cellStyle name="Model 2" xfId="3314" xr:uid="{915AA717-8FB2-449D-B0D4-DEACCCA52D9D}"/>
    <cellStyle name="Moeda [0]_AGNOVO" xfId="1641" xr:uid="{00000000-0005-0000-0000-000069060000}"/>
    <cellStyle name="Moeda 2" xfId="3315" xr:uid="{465EEBB9-3F7F-4F53-AABA-EAA4A4B14825}"/>
    <cellStyle name="Moeda 3" xfId="3316" xr:uid="{903D76AB-C586-498D-A96A-9F733AD9CE66}"/>
    <cellStyle name="Moeda_AGNOVO" xfId="1642" xr:uid="{00000000-0005-0000-0000-00006A060000}"/>
    <cellStyle name="mon" xfId="1643" xr:uid="{00000000-0005-0000-0000-00006B060000}"/>
    <cellStyle name="Moneda [0]_COST-MOD" xfId="1644" xr:uid="{00000000-0005-0000-0000-00006C060000}"/>
    <cellStyle name="Moneda_96 Risk" xfId="1645" xr:uid="{00000000-0005-0000-0000-00006D060000}"/>
    <cellStyle name="Monétaire [0]_!!!GO" xfId="1646" xr:uid="{00000000-0005-0000-0000-00006E060000}"/>
    <cellStyle name="Monétaire_!!!GO" xfId="1647" xr:uid="{00000000-0005-0000-0000-00006F060000}"/>
    <cellStyle name="MonthYear" xfId="1648" xr:uid="{00000000-0005-0000-0000-000070060000}"/>
    <cellStyle name="Mon-Yr" xfId="1649" xr:uid="{00000000-0005-0000-0000-000071060000}"/>
    <cellStyle name="Mon彋aire [0]_AR1194_SGVG" xfId="1650" xr:uid="{00000000-0005-0000-0000-000072060000}"/>
    <cellStyle name="Mon彋aire_AR1194_SGVH" xfId="1651" xr:uid="{00000000-0005-0000-0000-000073060000}"/>
    <cellStyle name="MSTRStyle.All.c21_c40fbd6e-2cb6-41c9-98cd-82a18203e20c" xfId="1652" xr:uid="{00000000-0005-0000-0000-000074060000}"/>
    <cellStyle name="Mult No x" xfId="1653" xr:uid="{00000000-0005-0000-0000-000075060000}"/>
    <cellStyle name="Mult No x 2" xfId="1654" xr:uid="{00000000-0005-0000-0000-000076060000}"/>
    <cellStyle name="Mult No x 2 2" xfId="3319" xr:uid="{57836B8E-B396-453D-80EF-886D4A9685D4}"/>
    <cellStyle name="Mult No x 2 3" xfId="3318" xr:uid="{5521D822-C8EC-44BE-9A36-FA7FEBF843DB}"/>
    <cellStyle name="Mult No x 3" xfId="3320" xr:uid="{E0181D68-94D7-4230-AF99-F081E06466FE}"/>
    <cellStyle name="Mult No x 4" xfId="3317" xr:uid="{2793512E-82D1-4CF2-9FE6-F419392AC513}"/>
    <cellStyle name="Mult With x" xfId="1655" xr:uid="{00000000-0005-0000-0000-000077060000}"/>
    <cellStyle name="Mult With x 2" xfId="1656" xr:uid="{00000000-0005-0000-0000-000078060000}"/>
    <cellStyle name="Mult With x 2 2" xfId="3323" xr:uid="{EA264AE5-1A30-4105-A5FE-CEC5B78FEA75}"/>
    <cellStyle name="Mult With x 2 3" xfId="3322" xr:uid="{3B7F7BA1-B51E-4D0F-8D1F-052C2B84102C}"/>
    <cellStyle name="Mult With x 3" xfId="3324" xr:uid="{E0B9D54C-3955-4A13-A383-8483A60F0F63}"/>
    <cellStyle name="Mult With x 4" xfId="3321" xr:uid="{13A34E7F-67F1-4DE7-B7E1-E726C5E3B72E}"/>
    <cellStyle name="Multiple" xfId="1657" xr:uid="{00000000-0005-0000-0000-000079060000}"/>
    <cellStyle name="Multiple (no x)" xfId="1658" xr:uid="{00000000-0005-0000-0000-00007A060000}"/>
    <cellStyle name="Multiple (no x) 2" xfId="1659" xr:uid="{00000000-0005-0000-0000-00007B060000}"/>
    <cellStyle name="Multiple (x)" xfId="1660" xr:uid="{00000000-0005-0000-0000-00007C060000}"/>
    <cellStyle name="Multiple (x) 2" xfId="1661" xr:uid="{00000000-0005-0000-0000-00007D060000}"/>
    <cellStyle name="Multiple []" xfId="1662" xr:uid="{00000000-0005-0000-0000-00007E060000}"/>
    <cellStyle name="Multiple [] 2" xfId="1663" xr:uid="{00000000-0005-0000-0000-00007F060000}"/>
    <cellStyle name="Multiple [0]" xfId="1664" xr:uid="{00000000-0005-0000-0000-000080060000}"/>
    <cellStyle name="Multiple [0] []" xfId="1665" xr:uid="{00000000-0005-0000-0000-000081060000}"/>
    <cellStyle name="Multiple [0] [] 2" xfId="1666" xr:uid="{00000000-0005-0000-0000-000082060000}"/>
    <cellStyle name="Multiple [0] 2" xfId="1667" xr:uid="{00000000-0005-0000-0000-000083060000}"/>
    <cellStyle name="Multiple [0] 3" xfId="1668" xr:uid="{00000000-0005-0000-0000-000084060000}"/>
    <cellStyle name="Multiple [0] 4" xfId="1669" xr:uid="{00000000-0005-0000-0000-000085060000}"/>
    <cellStyle name="Multiple [0]_KNOL PADD - Final revised 6.14.05" xfId="1670" xr:uid="{00000000-0005-0000-0000-000086060000}"/>
    <cellStyle name="Multiple [1]" xfId="1671" xr:uid="{00000000-0005-0000-0000-000087060000}"/>
    <cellStyle name="Multiple [1] []" xfId="1672" xr:uid="{00000000-0005-0000-0000-000088060000}"/>
    <cellStyle name="Multiple [1] [] 2" xfId="1673" xr:uid="{00000000-0005-0000-0000-000089060000}"/>
    <cellStyle name="Multiple [1] 2" xfId="1674" xr:uid="{00000000-0005-0000-0000-00008A060000}"/>
    <cellStyle name="Multiple [1] 3" xfId="1675" xr:uid="{00000000-0005-0000-0000-00008B060000}"/>
    <cellStyle name="Multiple [1] 4" xfId="1676" xr:uid="{00000000-0005-0000-0000-00008C060000}"/>
    <cellStyle name="Multiple [1]_KNOL PADD - Final revised 6.14.05" xfId="1677" xr:uid="{00000000-0005-0000-0000-00008D060000}"/>
    <cellStyle name="multiple 2" xfId="3325" xr:uid="{4229507F-B6EB-4055-B638-4BFD8C5EC658}"/>
    <cellStyle name="multiple 3" xfId="3326" xr:uid="{BFE27895-4DF5-42F2-BCDE-1CB925F7C573}"/>
    <cellStyle name="multiple 4" xfId="3327" xr:uid="{EFCF84CA-2F7E-47D8-ABAA-21FB583378D8}"/>
    <cellStyle name="multiple 5" xfId="3328" xr:uid="{EC0429B3-5BB8-4F6E-ADF6-32CF394E3192}"/>
    <cellStyle name="multiple 6" xfId="3329" xr:uid="{0B2F7756-E123-4E6D-A292-D695D99F87EF}"/>
    <cellStyle name="multiple 7" xfId="3330" xr:uid="{C051CEB0-36D4-4114-AE2B-81AF7D875B23}"/>
    <cellStyle name="multiple 8" xfId="3331" xr:uid="{FFFF5B15-A538-412A-8672-DAA9588C1861}"/>
    <cellStyle name="multiple_2010-5 Year VPs by Market-Working File 2010-05-12" xfId="1678" xr:uid="{00000000-0005-0000-0000-00008E060000}"/>
    <cellStyle name="Multiple1" xfId="1679" xr:uid="{00000000-0005-0000-0000-00008F060000}"/>
    <cellStyle name="MultipleBelow" xfId="1680" xr:uid="{00000000-0005-0000-0000-000090060000}"/>
    <cellStyle name="Multiples" xfId="1681" xr:uid="{00000000-0005-0000-0000-000091060000}"/>
    <cellStyle name="Multiples 2" xfId="1682" xr:uid="{00000000-0005-0000-0000-000092060000}"/>
    <cellStyle name="Multiples_Armenia_EApricing_020912" xfId="3332" xr:uid="{B55E7720-BA71-415D-A46E-AA33C35D2B0C}"/>
    <cellStyle name="multipoles" xfId="1683" xr:uid="{00000000-0005-0000-0000-000093060000}"/>
    <cellStyle name="n" xfId="1684" xr:uid="{00000000-0005-0000-0000-000094060000}"/>
    <cellStyle name="n-" xfId="1685" xr:uid="{00000000-0005-0000-0000-000095060000}"/>
    <cellStyle name="n*" xfId="1686" xr:uid="{00000000-0005-0000-0000-000096060000}"/>
    <cellStyle name="n* 2" xfId="3334" xr:uid="{F472DA14-85F8-4619-A459-D48A18844600}"/>
    <cellStyle name="n* 3" xfId="3333" xr:uid="{DA1E861C-5199-46EE-92DF-B8335D4C5E6B}"/>
    <cellStyle name="n-_2007_5YrFcst_AM v40" xfId="1687" xr:uid="{00000000-0005-0000-0000-000097060000}"/>
    <cellStyle name="n_Muzac Ops" xfId="1688" xr:uid="{00000000-0005-0000-0000-000098060000}"/>
    <cellStyle name="n-_Penton Model 1.29.02" xfId="1689" xr:uid="{00000000-0005-0000-0000-000099060000}"/>
    <cellStyle name="n_RACH LBO Model 04.14.04 - stub" xfId="1690" xr:uid="{00000000-0005-0000-0000-00009A060000}"/>
    <cellStyle name="n_RACH LBO Model 04.14.04 - stub 2" xfId="1691" xr:uid="{00000000-0005-0000-0000-00009B060000}"/>
    <cellStyle name="n_RACH LBO Model 04.14.04 - stub_2007_5YrFcst_Mar 08 v47_vBB" xfId="1692" xr:uid="{00000000-0005-0000-0000-00009C060000}"/>
    <cellStyle name="n_RACH LBO Model 04.14.04 - stub_2007_5YrFcst_Mar 08 v47_vBB 2" xfId="1693" xr:uid="{00000000-0005-0000-0000-00009D060000}"/>
    <cellStyle name="n0" xfId="1694" xr:uid="{00000000-0005-0000-0000-00009E060000}"/>
    <cellStyle name="n0'" xfId="1695" xr:uid="{00000000-0005-0000-0000-00009F060000}"/>
    <cellStyle name="n0-" xfId="1696" xr:uid="{00000000-0005-0000-0000-0000A0060000}"/>
    <cellStyle name="n0 2" xfId="1697" xr:uid="{00000000-0005-0000-0000-0000A1060000}"/>
    <cellStyle name="n0' 2" xfId="3336" xr:uid="{928EF482-680B-4828-A01F-8E260A623126}"/>
    <cellStyle name="n0' 2 2" xfId="4411" xr:uid="{3E38E3FE-61EE-4AE1-94C5-9CE4D34BA55D}"/>
    <cellStyle name="n0 3" xfId="1698" xr:uid="{00000000-0005-0000-0000-0000A2060000}"/>
    <cellStyle name="n0' 3" xfId="3335" xr:uid="{7E5DA405-B569-4B34-84F5-7FE18F5BBC44}"/>
    <cellStyle name="n0 4" xfId="1699" xr:uid="{00000000-0005-0000-0000-0000A3060000}"/>
    <cellStyle name="n0' 4" xfId="4410" xr:uid="{AC02063B-66D1-41F9-AAFC-DD156C8E5BDD}"/>
    <cellStyle name="n0 5" xfId="3337" xr:uid="{C149730C-00F4-4A99-9951-98D74DA8BEEE}"/>
    <cellStyle name="n0 6" xfId="3338" xr:uid="{57BC4DF1-8C46-4B0F-9C33-33D3883CDA39}"/>
    <cellStyle name="n0 7" xfId="3339" xr:uid="{B70E6DB0-D210-4BDA-9973-3E7DBE65D2C6}"/>
    <cellStyle name="n0 8" xfId="3340" xr:uid="{F86C3DAA-65CD-4B91-8190-54C020F5ECA0}"/>
    <cellStyle name="n0\" xfId="1700" xr:uid="{00000000-0005-0000-0000-0000A4060000}"/>
    <cellStyle name="n0'_2007_5YrFcst_AM v40" xfId="1701" xr:uid="{00000000-0005-0000-0000-0000A5060000}"/>
    <cellStyle name="n0_Ameritech Model 5 (Standalone.docsis)" xfId="1702" xr:uid="{00000000-0005-0000-0000-0000A6060000}"/>
    <cellStyle name="n0'_Armenia proposed DS Price-list and Filuet prices19 Dec 2011" xfId="3341" xr:uid="{269F6158-81AC-4EEF-B383-8AB3B500AF94}"/>
    <cellStyle name="n00" xfId="1703" xr:uid="{00000000-0005-0000-0000-0000A8060000}"/>
    <cellStyle name="n00 2" xfId="3342" xr:uid="{209FFAEF-F8B0-428F-A908-D192F3FE4150}"/>
    <cellStyle name="n000" xfId="1704" xr:uid="{00000000-0005-0000-0000-0000A9060000}"/>
    <cellStyle name="n09" xfId="1705" xr:uid="{00000000-0005-0000-0000-0000AA060000}"/>
    <cellStyle name="n0x" xfId="1706" xr:uid="{00000000-0005-0000-0000-0000AB060000}"/>
    <cellStyle name="n1" xfId="1707" xr:uid="{00000000-0005-0000-0000-0000AC060000}"/>
    <cellStyle name="n1 2" xfId="1708" xr:uid="{00000000-0005-0000-0000-0000AD060000}"/>
    <cellStyle name="n1`" xfId="1709" xr:uid="{00000000-0005-0000-0000-0000AE060000}"/>
    <cellStyle name="n1` 2" xfId="3344" xr:uid="{4880258C-18D0-4C6B-96F2-0F8B7AC709A0}"/>
    <cellStyle name="n1` 2 2" xfId="4413" xr:uid="{15F5FAEB-AAB2-41E8-9E33-105A41AA7726}"/>
    <cellStyle name="n1` 3" xfId="3343" xr:uid="{66B08723-5F8E-48F6-84B7-9B7B1A6F35A5}"/>
    <cellStyle name="n1` 4" xfId="4412" xr:uid="{A45B44E6-F186-4B7D-85BD-C4D1D7855A22}"/>
    <cellStyle name="n1`x" xfId="1710" xr:uid="{00000000-0005-0000-0000-0000AF060000}"/>
    <cellStyle name="n1`x 2" xfId="1711" xr:uid="{00000000-0005-0000-0000-0000B0060000}"/>
    <cellStyle name="n10" xfId="1712" xr:uid="{00000000-0005-0000-0000-0000B1060000}"/>
    <cellStyle name="n10 2" xfId="1713" xr:uid="{00000000-0005-0000-0000-0000B2060000}"/>
    <cellStyle name="n13" xfId="1714" xr:uid="{00000000-0005-0000-0000-0000B3060000}"/>
    <cellStyle name="n1x" xfId="1715" xr:uid="{00000000-0005-0000-0000-0000B4060000}"/>
    <cellStyle name="n2" xfId="1716" xr:uid="{00000000-0005-0000-0000-0000B5060000}"/>
    <cellStyle name="n2 2" xfId="1717" xr:uid="{00000000-0005-0000-0000-0000B6060000}"/>
    <cellStyle name="n21x" xfId="1718" xr:uid="{00000000-0005-0000-0000-0000B7060000}"/>
    <cellStyle name="n23" xfId="1719" xr:uid="{00000000-0005-0000-0000-0000B8060000}"/>
    <cellStyle name="n2x" xfId="1720" xr:uid="{00000000-0005-0000-0000-0000B9060000}"/>
    <cellStyle name="n2x'" xfId="1721" xr:uid="{00000000-0005-0000-0000-0000BA060000}"/>
    <cellStyle name="n2x_Adelphia PA Operating Model 19" xfId="1722" xr:uid="{00000000-0005-0000-0000-0000BB060000}"/>
    <cellStyle name="n2z" xfId="1723" xr:uid="{00000000-0005-0000-0000-0000BC060000}"/>
    <cellStyle name="n2z 2" xfId="1724" xr:uid="{00000000-0005-0000-0000-0000BD060000}"/>
    <cellStyle name="n3" xfId="1725" xr:uid="{00000000-0005-0000-0000-0000BE060000}"/>
    <cellStyle name="n3 2" xfId="1726" xr:uid="{00000000-0005-0000-0000-0000BF060000}"/>
    <cellStyle name="n3x" xfId="1727" xr:uid="{00000000-0005-0000-0000-0000C0060000}"/>
    <cellStyle name="n9" xfId="1728" xr:uid="{00000000-0005-0000-0000-0000C1060000}"/>
    <cellStyle name="NA is zero" xfId="1729" xr:uid="{00000000-0005-0000-0000-0000C2060000}"/>
    <cellStyle name="NA is zero 2" xfId="1730" xr:uid="{00000000-0005-0000-0000-0000C3060000}"/>
    <cellStyle name="Navigant" xfId="1731" xr:uid="{00000000-0005-0000-0000-0000C4060000}"/>
    <cellStyle name="Neutra" xfId="1732" xr:uid="{00000000-0005-0000-0000-0000C5060000}"/>
    <cellStyle name="Neutral 2" xfId="1733" xr:uid="{00000000-0005-0000-0000-0000C6060000}"/>
    <cellStyle name="Neutral 2 2" xfId="1734" xr:uid="{00000000-0005-0000-0000-0000C7060000}"/>
    <cellStyle name="Neutral 3" xfId="1735" xr:uid="{00000000-0005-0000-0000-0000C8060000}"/>
    <cellStyle name="Neutrale" xfId="3345" xr:uid="{C1961135-4F75-4A5E-A384-A7771C64A625}"/>
    <cellStyle name="new" xfId="1736" xr:uid="{00000000-0005-0000-0000-0000C9060000}"/>
    <cellStyle name="new 2" xfId="1737" xr:uid="{00000000-0005-0000-0000-0000CA060000}"/>
    <cellStyle name="NewColumnHeaderNormal" xfId="1738" xr:uid="{00000000-0005-0000-0000-0000CB060000}"/>
    <cellStyle name="NewSectionHeaderNormal" xfId="1739" xr:uid="{00000000-0005-0000-0000-0000CC060000}"/>
    <cellStyle name="NewSectionHeaderNormal 2" xfId="1740" xr:uid="{00000000-0005-0000-0000-0000CD060000}"/>
    <cellStyle name="NewTitleNormal" xfId="1741" xr:uid="{00000000-0005-0000-0000-0000CE060000}"/>
    <cellStyle name="nm0" xfId="1742" xr:uid="{00000000-0005-0000-0000-0000CF060000}"/>
    <cellStyle name="nm2x" xfId="1743" xr:uid="{00000000-0005-0000-0000-0000D0060000}"/>
    <cellStyle name="nm2x 2" xfId="3347" xr:uid="{04727D62-7555-4B19-95DD-D15497146719}"/>
    <cellStyle name="nm2x 3" xfId="3346" xr:uid="{44A0D191-06EC-4CF9-959E-FBE04536FE81}"/>
    <cellStyle name="nn0" xfId="1744" xr:uid="{00000000-0005-0000-0000-0000D1060000}"/>
    <cellStyle name="nn0x" xfId="1745" xr:uid="{00000000-0005-0000-0000-0000D2060000}"/>
    <cellStyle name="nnn0" xfId="1746" xr:uid="{00000000-0005-0000-0000-0000D3060000}"/>
    <cellStyle name="nnn0 2" xfId="1747" xr:uid="{00000000-0005-0000-0000-0000D4060000}"/>
    <cellStyle name="nnx" xfId="1748" xr:uid="{00000000-0005-0000-0000-0000D5060000}"/>
    <cellStyle name="no" xfId="1749" xr:uid="{00000000-0005-0000-0000-0000D6060000}"/>
    <cellStyle name="No Border" xfId="1750" xr:uid="{00000000-0005-0000-0000-0000D7060000}"/>
    <cellStyle name="No Border 2" xfId="1751" xr:uid="{00000000-0005-0000-0000-0000D8060000}"/>
    <cellStyle name="No Commas" xfId="1752" xr:uid="{00000000-0005-0000-0000-0000D9060000}"/>
    <cellStyle name="No Commas 2" xfId="1753" xr:uid="{00000000-0005-0000-0000-0000DA060000}"/>
    <cellStyle name="no dec" xfId="1754" xr:uid="{00000000-0005-0000-0000-0000DB060000}"/>
    <cellStyle name="no_2007_5YrFcst_AM v40" xfId="1755" xr:uid="{00000000-0005-0000-0000-0000DC060000}"/>
    <cellStyle name="nonmultiple" xfId="1756" xr:uid="{00000000-0005-0000-0000-0000DD060000}"/>
    <cellStyle name="nonmultiple 2" xfId="1757" xr:uid="{00000000-0005-0000-0000-0000DE060000}"/>
    <cellStyle name="nonmultiple_Armenia_EApricing_020912" xfId="3348" xr:uid="{E169B6EC-61C1-4C78-A9A3-234532635D31}"/>
    <cellStyle name="NonPrint_Heading" xfId="1758" xr:uid="{00000000-0005-0000-0000-0000DF060000}"/>
    <cellStyle name="Nor" xfId="1759" xr:uid="{00000000-0005-0000-0000-0000E0060000}"/>
    <cellStyle name="norma" xfId="1760" xr:uid="{00000000-0005-0000-0000-0000E1060000}"/>
    <cellStyle name="Normal" xfId="0" builtinId="0"/>
    <cellStyle name="Normal - Style1" xfId="1761" xr:uid="{00000000-0005-0000-0000-0000E3060000}"/>
    <cellStyle name="Normal - Style1 2" xfId="3349" xr:uid="{D2D4F447-D79F-41DB-8AD0-601E777CDD7F}"/>
    <cellStyle name="Normal - Style1_Armenia_EApricing_020912" xfId="3350" xr:uid="{7E598F85-FA9D-4948-A7E4-EE4158A9CD8B}"/>
    <cellStyle name="Normal - Style2" xfId="1762" xr:uid="{00000000-0005-0000-0000-0000E4060000}"/>
    <cellStyle name="Normal - Style3" xfId="1763" xr:uid="{00000000-0005-0000-0000-0000E5060000}"/>
    <cellStyle name="Normal - Style4" xfId="1764" xr:uid="{00000000-0005-0000-0000-0000E6060000}"/>
    <cellStyle name="Normal - Style5" xfId="1765" xr:uid="{00000000-0005-0000-0000-0000E7060000}"/>
    <cellStyle name="Normal - Style6" xfId="1766" xr:uid="{00000000-0005-0000-0000-0000E8060000}"/>
    <cellStyle name="Normal - Style8" xfId="1767" xr:uid="{00000000-0005-0000-0000-0000E9060000}"/>
    <cellStyle name="Normal [0]" xfId="1768" xr:uid="{00000000-0005-0000-0000-0000EA060000}"/>
    <cellStyle name="Normal [0] 2" xfId="1769" xr:uid="{00000000-0005-0000-0000-0000EB060000}"/>
    <cellStyle name="Normal [1]" xfId="1770" xr:uid="{00000000-0005-0000-0000-0000EC060000}"/>
    <cellStyle name="Normal [1] 2" xfId="1771" xr:uid="{00000000-0005-0000-0000-0000ED060000}"/>
    <cellStyle name="Normal [2]" xfId="1772" xr:uid="{00000000-0005-0000-0000-0000EE060000}"/>
    <cellStyle name="Normal [2] 2" xfId="1773" xr:uid="{00000000-0005-0000-0000-0000EF060000}"/>
    <cellStyle name="Normal [3]" xfId="1774" xr:uid="{00000000-0005-0000-0000-0000F0060000}"/>
    <cellStyle name="Normal [3] 2" xfId="1775" xr:uid="{00000000-0005-0000-0000-0000F1060000}"/>
    <cellStyle name="Normal 10" xfId="1776" xr:uid="{00000000-0005-0000-0000-0000F2060000}"/>
    <cellStyle name="Normal 10 2" xfId="1777" xr:uid="{00000000-0005-0000-0000-0000F3060000}"/>
    <cellStyle name="Normal 11" xfId="1778" xr:uid="{00000000-0005-0000-0000-0000F4060000}"/>
    <cellStyle name="Normal 11 2" xfId="3351" xr:uid="{0C4AEDC1-0E87-445B-BC57-EAD39A6B972C}"/>
    <cellStyle name="Normal 12" xfId="1779" xr:uid="{00000000-0005-0000-0000-0000F5060000}"/>
    <cellStyle name="Normal 12 2" xfId="3352" xr:uid="{3E03A71A-6DCE-4448-A8DF-0ECBDDBAF5E3}"/>
    <cellStyle name="Normal 13" xfId="1780" xr:uid="{00000000-0005-0000-0000-0000F6060000}"/>
    <cellStyle name="Normal 13 2" xfId="3353" xr:uid="{0BF7606D-F2B3-49CF-8B69-55A635C2894E}"/>
    <cellStyle name="Normal 14" xfId="2188" xr:uid="{00000000-0005-0000-0000-000006090000}"/>
    <cellStyle name="Normal 14 2" xfId="3354" xr:uid="{E848CCC7-EED2-416F-9F3E-E48DDA9E4267}"/>
    <cellStyle name="Normal 15" xfId="3355" xr:uid="{32871E11-1D46-4231-A909-6FAF59D0B9C2}"/>
    <cellStyle name="Normal 16" xfId="2274" xr:uid="{3BE2CBE4-D2B2-4377-8B99-9E03D8A22CCF}"/>
    <cellStyle name="Normal 17" xfId="4337" xr:uid="{9C548F45-D103-4655-BE14-336A54856D72}"/>
    <cellStyle name="Normal 18" xfId="2272" xr:uid="{8FB45838-E0C3-484D-AD37-95BC4DAC80DE}"/>
    <cellStyle name="Normal 2" xfId="1781" xr:uid="{00000000-0005-0000-0000-0000F7060000}"/>
    <cellStyle name="Normal 2 2" xfId="1782" xr:uid="{00000000-0005-0000-0000-0000F8060000}"/>
    <cellStyle name="normal 2 3" xfId="1783" xr:uid="{00000000-0005-0000-0000-0000F9060000}"/>
    <cellStyle name="Normal 2 4" xfId="1784" xr:uid="{00000000-0005-0000-0000-0000FA060000}"/>
    <cellStyle name="Normal 2 5" xfId="1785" xr:uid="{00000000-0005-0000-0000-0000FB060000}"/>
    <cellStyle name="Normal 2_Apparel" xfId="3356" xr:uid="{9B6B0E00-8C2E-4F03-98DF-7D8464A6E232}"/>
    <cellStyle name="Normal 23" xfId="4459" xr:uid="{4950D317-9CF1-4944-8B09-D221B68096E5}"/>
    <cellStyle name="Normal 3" xfId="1786" xr:uid="{00000000-0005-0000-0000-0000FD060000}"/>
    <cellStyle name="Normal 3 2" xfId="1787" xr:uid="{00000000-0005-0000-0000-0000FE060000}"/>
    <cellStyle name="Normal 3 2 2" xfId="1788" xr:uid="{00000000-0005-0000-0000-0000FF060000}"/>
    <cellStyle name="Normal 3 2 2 2" xfId="2211" xr:uid="{00000000-0005-0000-0000-0000E7000000}"/>
    <cellStyle name="Normal 3 2 3" xfId="1789" xr:uid="{00000000-0005-0000-0000-000000070000}"/>
    <cellStyle name="Normal 3 2 3 2" xfId="2248" xr:uid="{00000000-0005-0000-0000-0000E8000000}"/>
    <cellStyle name="Normal 3 2 4" xfId="1790" xr:uid="{00000000-0005-0000-0000-000001070000}"/>
    <cellStyle name="Normal 3 2 5" xfId="2196" xr:uid="{00000000-0005-0000-0000-0000E6000000}"/>
    <cellStyle name="Normal 3 3" xfId="3358" xr:uid="{5E06EABB-F93C-476C-88BE-6AB78A3182A8}"/>
    <cellStyle name="Normal 3 4" xfId="3357" xr:uid="{32C3B829-950A-494D-9345-4A93F797994F}"/>
    <cellStyle name="Normal 3 7" xfId="3359" xr:uid="{2859F2C9-2623-4EB9-9CC4-67C77E205267}"/>
    <cellStyle name="Normal 3_Armenia_EApricing_020912" xfId="3360" xr:uid="{A19F90E8-552A-4500-A256-CF628C4314D7}"/>
    <cellStyle name="Normal 34" xfId="3361" xr:uid="{B605EA44-7526-4A59-B635-AFF8F0ABDE40}"/>
    <cellStyle name="Normal 4" xfId="1791" xr:uid="{00000000-0005-0000-0000-000002070000}"/>
    <cellStyle name="Normal 4 2" xfId="1792" xr:uid="{00000000-0005-0000-0000-000003070000}"/>
    <cellStyle name="Normal 4 2 2" xfId="1793" xr:uid="{00000000-0005-0000-0000-000004070000}"/>
    <cellStyle name="Normal 4 2 2 2" xfId="2270" xr:uid="{00000000-0005-0000-0000-0000EB000000}"/>
    <cellStyle name="Normal 4 2 3" xfId="1794" xr:uid="{00000000-0005-0000-0000-000005070000}"/>
    <cellStyle name="Normal 4 2 4" xfId="2239" xr:uid="{00000000-0005-0000-0000-0000EA000000}"/>
    <cellStyle name="Normal 4 3" xfId="1795" xr:uid="{00000000-0005-0000-0000-000006070000}"/>
    <cellStyle name="Normal 4 3 2" xfId="2212" xr:uid="{00000000-0005-0000-0000-0000EC000000}"/>
    <cellStyle name="Normal 4 4" xfId="1796" xr:uid="{00000000-0005-0000-0000-000007070000}"/>
    <cellStyle name="Normal 4 4 2" xfId="2249" xr:uid="{00000000-0005-0000-0000-0000ED000000}"/>
    <cellStyle name="Normal 4 5" xfId="1797" xr:uid="{00000000-0005-0000-0000-000008070000}"/>
    <cellStyle name="Normal 4 6" xfId="2197" xr:uid="{00000000-0005-0000-0000-0000E9000000}"/>
    <cellStyle name="Normal 4 7" xfId="3362" xr:uid="{B88F4601-858D-490D-9425-3C87DF3679BF}"/>
    <cellStyle name="Normal 5" xfId="1798" xr:uid="{00000000-0005-0000-0000-000009070000}"/>
    <cellStyle name="Normal 5 2" xfId="1799" xr:uid="{00000000-0005-0000-0000-00000A070000}"/>
    <cellStyle name="Normal 6" xfId="1800" xr:uid="{00000000-0005-0000-0000-00000B070000}"/>
    <cellStyle name="Normal 6 2" xfId="1801" xr:uid="{00000000-0005-0000-0000-00000C070000}"/>
    <cellStyle name="Normal 6 3" xfId="1802" xr:uid="{00000000-0005-0000-0000-00000D070000}"/>
    <cellStyle name="Normal 6 4" xfId="3363" xr:uid="{CBC186D9-045E-47CF-8F49-66FED5DB2AEF}"/>
    <cellStyle name="Normal 7" xfId="1803" xr:uid="{00000000-0005-0000-0000-00000E070000}"/>
    <cellStyle name="Normal 8" xfId="1804" xr:uid="{00000000-0005-0000-0000-00000F070000}"/>
    <cellStyle name="Normal 8 2" xfId="1805" xr:uid="{00000000-0005-0000-0000-000010070000}"/>
    <cellStyle name="Normal 9" xfId="1806" xr:uid="{00000000-0005-0000-0000-000011070000}"/>
    <cellStyle name="Normal Bold" xfId="1807" xr:uid="{00000000-0005-0000-0000-000012070000}"/>
    <cellStyle name="Normal Bold 2" xfId="1808" xr:uid="{00000000-0005-0000-0000-000013070000}"/>
    <cellStyle name="Normal Number" xfId="1809" xr:uid="{00000000-0005-0000-0000-000014070000}"/>
    <cellStyle name="Normal Pct" xfId="1810" xr:uid="{00000000-0005-0000-0000-000015070000}"/>
    <cellStyle name="Normal Pct 2" xfId="1811" xr:uid="{00000000-0005-0000-0000-000016070000}"/>
    <cellStyle name="Normal_Analysis_1" xfId="2273" xr:uid="{8E68642F-4476-4931-988A-2858A6A8B605}"/>
    <cellStyle name="Normal_COSMETIC US Wholesale  Retail List1" xfId="1812" xr:uid="{00000000-0005-0000-0000-000018070000}"/>
    <cellStyle name="Normal_MEMO ATTACH" xfId="1813" xr:uid="{00000000-0005-0000-0000-00001A070000}"/>
    <cellStyle name="Normal1" xfId="1814" xr:uid="{00000000-0005-0000-0000-00001D070000}"/>
    <cellStyle name="Normal1 2" xfId="1815" xr:uid="{00000000-0005-0000-0000-00001E070000}"/>
    <cellStyle name="Normal1Places" xfId="1816" xr:uid="{00000000-0005-0000-0000-00001F070000}"/>
    <cellStyle name="Normal1Places 2" xfId="1817" xr:uid="{00000000-0005-0000-0000-000020070000}"/>
    <cellStyle name="Normal2Places" xfId="1818" xr:uid="{00000000-0005-0000-0000-000021070000}"/>
    <cellStyle name="Normal2Places 2" xfId="1819" xr:uid="{00000000-0005-0000-0000-000022070000}"/>
    <cellStyle name="Normal3Places" xfId="1820" xr:uid="{00000000-0005-0000-0000-000023070000}"/>
    <cellStyle name="Normal3Places 2" xfId="1821" xr:uid="{00000000-0005-0000-0000-000024070000}"/>
    <cellStyle name="Normal8" xfId="1822" xr:uid="{00000000-0005-0000-0000-000025070000}"/>
    <cellStyle name="Normal8 2" xfId="1823" xr:uid="{00000000-0005-0000-0000-000026070000}"/>
    <cellStyle name="NormalBlue" xfId="1824" xr:uid="{00000000-0005-0000-0000-000027070000}"/>
    <cellStyle name="NormalBlue 2" xfId="1825" xr:uid="{00000000-0005-0000-0000-000028070000}"/>
    <cellStyle name="NormalBlue_Armenia_EApricing_020912" xfId="3364" xr:uid="{C3E7CF1E-900D-4A1A-900B-553FB8CB15B7}"/>
    <cellStyle name="NormalBold" xfId="1826" xr:uid="{00000000-0005-0000-0000-000029070000}"/>
    <cellStyle name="NormalBold 2" xfId="1827" xr:uid="{00000000-0005-0000-0000-00002A070000}"/>
    <cellStyle name="NormalBold_Armenia_EApricing_020912" xfId="3365" xr:uid="{2DAB5983-669D-42E2-9F59-CEF97F41B207}"/>
    <cellStyle name="Normale 2" xfId="1828" xr:uid="{00000000-0005-0000-0000-00002B070000}"/>
    <cellStyle name="Normale 2 2" xfId="1829" xr:uid="{00000000-0005-0000-0000-00002C070000}"/>
    <cellStyle name="Normale 2 3" xfId="1830" xr:uid="{00000000-0005-0000-0000-00002D070000}"/>
    <cellStyle name="Normale 3" xfId="1831" xr:uid="{00000000-0005-0000-0000-00002E070000}"/>
    <cellStyle name="Normale 3 2" xfId="1832" xr:uid="{00000000-0005-0000-0000-00002F070000}"/>
    <cellStyle name="Normale 3 3" xfId="1833" xr:uid="{00000000-0005-0000-0000-000030070000}"/>
    <cellStyle name="Normale 3 3 2" xfId="2251" xr:uid="{00000000-0005-0000-0000-000003010000}"/>
    <cellStyle name="Normale 3 4" xfId="2213" xr:uid="{00000000-0005-0000-0000-000001010000}"/>
    <cellStyle name="Normale_Pipeline Summary" xfId="1834" xr:uid="{00000000-0005-0000-0000-000031070000}"/>
    <cellStyle name="NormalEPS" xfId="1835" xr:uid="{00000000-0005-0000-0000-000032070000}"/>
    <cellStyle name="NormalGB" xfId="1836" xr:uid="{00000000-0005-0000-0000-000033070000}"/>
    <cellStyle name="NormalHelv" xfId="1837" xr:uid="{00000000-0005-0000-0000-000034070000}"/>
    <cellStyle name="NormalJEM" xfId="1838" xr:uid="{00000000-0005-0000-0000-000035070000}"/>
    <cellStyle name="NormalJEM 2" xfId="1839" xr:uid="{00000000-0005-0000-0000-000036070000}"/>
    <cellStyle name="Normalny_Person" xfId="1840" xr:uid="{00000000-0005-0000-0000-000037070000}"/>
    <cellStyle name="NormalPop" xfId="1841" xr:uid="{00000000-0005-0000-0000-000038070000}"/>
    <cellStyle name="NormalPop 2" xfId="1842" xr:uid="{00000000-0005-0000-0000-000039070000}"/>
    <cellStyle name="Nota" xfId="1843" xr:uid="{00000000-0005-0000-0000-00003A070000}"/>
    <cellStyle name="Nota 2" xfId="1844" xr:uid="{00000000-0005-0000-0000-00003B070000}"/>
    <cellStyle name="Notas" xfId="1845" xr:uid="{00000000-0005-0000-0000-00003C070000}"/>
    <cellStyle name="Notas 2" xfId="1846" xr:uid="{00000000-0005-0000-0000-00003D070000}"/>
    <cellStyle name="Notas 2 2" xfId="3366" xr:uid="{DF608BDA-DB3A-4A65-A919-7B5FB85BE15E}"/>
    <cellStyle name="Notas 3" xfId="3367" xr:uid="{73F0D214-8293-448C-B091-A849259B87A4}"/>
    <cellStyle name="Note 2" xfId="1847" xr:uid="{00000000-0005-0000-0000-00003E070000}"/>
    <cellStyle name="Note 2 2" xfId="1848" xr:uid="{00000000-0005-0000-0000-00003F070000}"/>
    <cellStyle name="Note 2 2 2" xfId="1849" xr:uid="{00000000-0005-0000-0000-000040070000}"/>
    <cellStyle name="Note 2 2 2 2" xfId="2271" xr:uid="{00000000-0005-0000-0000-000008010000}"/>
    <cellStyle name="Note 2 2 3" xfId="1850" xr:uid="{00000000-0005-0000-0000-000041070000}"/>
    <cellStyle name="Note 2 2 4" xfId="2240" xr:uid="{00000000-0005-0000-0000-000007010000}"/>
    <cellStyle name="Note 3" xfId="1851" xr:uid="{00000000-0005-0000-0000-000042070000}"/>
    <cellStyle name="Note 3 2" xfId="3368" xr:uid="{3716266E-7BBA-4EE8-A651-74FF2E674376}"/>
    <cellStyle name="Note 4" xfId="3369" xr:uid="{9F36B90E-E8C2-4257-851B-84C617148CD6}"/>
    <cellStyle name="NPPESalesPct" xfId="1852" xr:uid="{00000000-0005-0000-0000-000043070000}"/>
    <cellStyle name="Num1" xfId="1853" xr:uid="{00000000-0005-0000-0000-000044070000}"/>
    <cellStyle name="Num1Blue" xfId="1854" xr:uid="{00000000-0005-0000-0000-000045070000}"/>
    <cellStyle name="Num2" xfId="1855" xr:uid="{00000000-0005-0000-0000-000046070000}"/>
    <cellStyle name="number" xfId="1856" xr:uid="{00000000-0005-0000-0000-000047070000}"/>
    <cellStyle name="number 2" xfId="1857" xr:uid="{00000000-0005-0000-0000-000048070000}"/>
    <cellStyle name="number 2 2" xfId="1858" xr:uid="{00000000-0005-0000-0000-000049070000}"/>
    <cellStyle name="number 3" xfId="1859" xr:uid="{00000000-0005-0000-0000-00004A070000}"/>
    <cellStyle name="Number 3 2" xfId="3370" xr:uid="{518D3FC3-CABB-4CA6-9E10-60FD5BAF5CDF}"/>
    <cellStyle name="number 4" xfId="1860" xr:uid="{00000000-0005-0000-0000-00004B070000}"/>
    <cellStyle name="number 5" xfId="1861" xr:uid="{00000000-0005-0000-0000-00004C070000}"/>
    <cellStyle name="Number_PAR KZ-with Filuet v9-3 revised volume-10 rent  sales updt_Gogolya  Bulk sent to HO v3 sent to HO" xfId="3371" xr:uid="{B07D8B8D-693D-4882-B113-27D7C1803A5B}"/>
    <cellStyle name="numbers" xfId="1862" xr:uid="{00000000-0005-0000-0000-00004D070000}"/>
    <cellStyle name="numbers 2" xfId="1863" xr:uid="{00000000-0005-0000-0000-00004E070000}"/>
    <cellStyle name="nx" xfId="1864" xr:uid="{00000000-0005-0000-0000-00004F070000}"/>
    <cellStyle name="nx0" xfId="1865" xr:uid="{00000000-0005-0000-0000-000050070000}"/>
    <cellStyle name="nx0 2" xfId="3373" xr:uid="{C3324FA5-E7EE-43BC-B4A1-9086302892CE}"/>
    <cellStyle name="nx0 3" xfId="3372" xr:uid="{1315726F-0F57-4ECE-9736-F27DCCC68C45}"/>
    <cellStyle name="Œ…‹æØ‚è [0.00]_!!!GO" xfId="1866" xr:uid="{00000000-0005-0000-0000-000051070000}"/>
    <cellStyle name="Œ…‹æØ‚è_!!!GO" xfId="1867" xr:uid="{00000000-0005-0000-0000-000052070000}"/>
    <cellStyle name="onedec" xfId="1868" xr:uid="{00000000-0005-0000-0000-000053070000}"/>
    <cellStyle name="op1" xfId="1869" xr:uid="{00000000-0005-0000-0000-000054070000}"/>
    <cellStyle name="OScommands" xfId="1870" xr:uid="{00000000-0005-0000-0000-000055070000}"/>
    <cellStyle name="Output 2" xfId="1871" xr:uid="{00000000-0005-0000-0000-000056070000}"/>
    <cellStyle name="Output 2 2" xfId="1872" xr:uid="{00000000-0005-0000-0000-000057070000}"/>
    <cellStyle name="Output 2 2 2" xfId="3374" xr:uid="{CB9805AD-C78E-431B-AF80-322E81874B1C}"/>
    <cellStyle name="Output 3" xfId="1873" xr:uid="{00000000-0005-0000-0000-000058070000}"/>
    <cellStyle name="Output Amounts" xfId="1874" xr:uid="{00000000-0005-0000-0000-000059070000}"/>
    <cellStyle name="Output Column Headings" xfId="1875" xr:uid="{00000000-0005-0000-0000-00005A070000}"/>
    <cellStyle name="Output Line Items" xfId="1876" xr:uid="{00000000-0005-0000-0000-00005B070000}"/>
    <cellStyle name="Output Report Heading" xfId="1877" xr:uid="{00000000-0005-0000-0000-00005C070000}"/>
    <cellStyle name="Output Report Title" xfId="1878" xr:uid="{00000000-0005-0000-0000-00005D070000}"/>
    <cellStyle name="Outputs" xfId="1879" xr:uid="{00000000-0005-0000-0000-00005E070000}"/>
    <cellStyle name="Outputs 2" xfId="3376" xr:uid="{DB8998F3-61DF-4C47-B10B-CCC977AE5DA2}"/>
    <cellStyle name="Outputs 3" xfId="3375" xr:uid="{209BED0F-9E5B-4014-972E-DE177A8C7693}"/>
    <cellStyle name="p" xfId="1880" xr:uid="{00000000-0005-0000-0000-00005F070000}"/>
    <cellStyle name="P&amp;L Numbers" xfId="1881" xr:uid="{00000000-0005-0000-0000-000060070000}"/>
    <cellStyle name="p_amtmod51" xfId="1882" xr:uid="{00000000-0005-0000-0000-000061070000}"/>
    <cellStyle name="p_amtmod51_2007_5YrFcst_AM v40" xfId="1883" xr:uid="{00000000-0005-0000-0000-000062070000}"/>
    <cellStyle name="p_amtmod51_2007_5YrFcst_AM v40 2" xfId="1884" xr:uid="{00000000-0005-0000-0000-000063070000}"/>
    <cellStyle name="p_amtmod51_2007_5YrFcst_AM v40_DSR Monthly 2012" xfId="3377" xr:uid="{27E6BA1F-0494-4DF2-8F86-68922EA0B07D}"/>
    <cellStyle name="p_amtmod51_2007_5YrFcst_Mar 08 v47_vBB" xfId="1885" xr:uid="{00000000-0005-0000-0000-000064070000}"/>
    <cellStyle name="p_amtmod51_2007_5YrFcst_Mar 08 v47_vBB 2" xfId="1886" xr:uid="{00000000-0005-0000-0000-000065070000}"/>
    <cellStyle name="p_amtmod51_2007_5YrFcst_Mar 08 v47_vBB_DSR Monthly 2012" xfId="3378" xr:uid="{AE26DACD-6BDE-42F5-867A-0FA7F8FB623E}"/>
    <cellStyle name="p_amtmod51_Backup Financials" xfId="1887" xr:uid="{00000000-0005-0000-0000-000066070000}"/>
    <cellStyle name="p_Araraquara 2b" xfId="1888" xr:uid="{00000000-0005-0000-0000-000067070000}"/>
    <cellStyle name="p_ccimod4-b1" xfId="1889" xr:uid="{00000000-0005-0000-0000-000068070000}"/>
    <cellStyle name="p_Connoisseur Communications Model #1" xfId="1890" xr:uid="{00000000-0005-0000-0000-000069070000}"/>
    <cellStyle name="p_Connoisseur Radio Model 1" xfId="1891" xr:uid="{00000000-0005-0000-0000-00006A070000}"/>
    <cellStyle name="p_Connoisseur Radio Model 1_2007_5YrFcst_AM v40" xfId="1892" xr:uid="{00000000-0005-0000-0000-00006B070000}"/>
    <cellStyle name="p_Connoisseur Radio Model 1_2007_5YrFcst_AM v40 2" xfId="1893" xr:uid="{00000000-0005-0000-0000-00006C070000}"/>
    <cellStyle name="p_Connoisseur Radio Model 1_2007_5YrFcst_AM v40_DSR Monthly 2012" xfId="3379" xr:uid="{0922B182-2904-45A0-A8C0-3BBC80E7467D}"/>
    <cellStyle name="p_Connoisseur Radio Model 1_2007_5YrFcst_Mar 08 v47_vBB" xfId="1894" xr:uid="{00000000-0005-0000-0000-00006D070000}"/>
    <cellStyle name="p_Connoisseur Radio Model 1_2007_5YrFcst_Mar 08 v47_vBB 2" xfId="1895" xr:uid="{00000000-0005-0000-0000-00006E070000}"/>
    <cellStyle name="p_Connoisseur Radio Model 1_2007_5YrFcst_Mar 08 v47_vBB_DSR Monthly 2012" xfId="3380" xr:uid="{4663EA6F-2E94-41C9-9675-EAF427FF837E}"/>
    <cellStyle name="p_Connoisseur Radio Model 1_Backup Financials" xfId="1896" xr:uid="{00000000-0005-0000-0000-00006F070000}"/>
    <cellStyle name="p_DCF" xfId="1897" xr:uid="{00000000-0005-0000-0000-000070070000}"/>
    <cellStyle name="p_DCF_Knology Model" xfId="1898" xr:uid="{00000000-0005-0000-0000-000071070000}"/>
    <cellStyle name="p_DCF_Knology Model 2" xfId="1899" xr:uid="{00000000-0005-0000-0000-000072070000}"/>
    <cellStyle name="p_DCF_Knology Model_Armenia proposed DS Price-list and Filuet prices19 Dec 2011" xfId="3381" xr:uid="{B9BE37BD-7051-41ED-9447-DB3E57B94AB0}"/>
    <cellStyle name="p_DCF_Knology Model_DSR Monthly 2012" xfId="3382" xr:uid="{6135ED45-DA1A-47B5-9F79-1D96C0173F7D}"/>
    <cellStyle name="p_DCF_Knology Model_KYRG NIP Pricing proposal v2" xfId="3383" xr:uid="{8726E310-BDD5-45D2-BDD1-B78112911245}"/>
    <cellStyle name="p_DCF_Knology Model_Kyrgsystan Importer PL" xfId="3384" xr:uid="{06FCB51B-C5DF-447F-B444-151415E08438}"/>
    <cellStyle name="p_DCF_Knology Model_Kyrgyzstan PAR RSM v.5" xfId="3385" xr:uid="{47FC8860-645F-4C61-AE2B-886EC993DF3E}"/>
    <cellStyle name="p_DCF_Knology Model_Mongolia Pricing comparision_v3_AQ 3%  6%" xfId="3386" xr:uid="{009FBB59-5D1D-4A86-88BF-B1E8084F7EC5}"/>
    <cellStyle name="p_DCF_Knology Model_Mongolia Pricing comparision_v3_AQ 3%  6% 2" xfId="3387" xr:uid="{591127C2-89D1-4F25-A32A-127AFC87FB1C}"/>
    <cellStyle name="p_DCF_Knology Model_Mongolia_Pricing_v2_mail" xfId="3388" xr:uid="{A8BDB0FF-C65A-407E-B745-067970917F14}"/>
    <cellStyle name="p_DCF_Knology Model_Mongolia_Pricing_v2_mail 2" xfId="3389" xr:uid="{E190C6FA-04F6-4A61-85B4-A6C7E409D048}"/>
    <cellStyle name="p_DCF_Knology Model_Xl0000044" xfId="3390" xr:uid="{F72F1B83-6520-460C-A571-0525AADB2CF0}"/>
    <cellStyle name="p_DCF_KYRG NIP Pricing proposal v2" xfId="3391" xr:uid="{31320C4C-C373-4B4E-B86B-83B0E5EDAE22}"/>
    <cellStyle name="p_DCF_Kyrgsystan Importer PL" xfId="3392" xr:uid="{A73F2BA3-A6A3-40DA-81F1-A20534F15AF3}"/>
    <cellStyle name="p_DCF_Kyrgyzstan PAR RSM v.5" xfId="3393" xr:uid="{A54804BB-121F-43F2-B794-1E74A32FFC4E}"/>
    <cellStyle name="p_DCF_Model Assumptions" xfId="1900" xr:uid="{00000000-0005-0000-0000-000073070000}"/>
    <cellStyle name="p_DCF_Model Assumptions (2)" xfId="1901" xr:uid="{00000000-0005-0000-0000-000074070000}"/>
    <cellStyle name="p_DCF_Model Assumptions (2) 2" xfId="1902" xr:uid="{00000000-0005-0000-0000-000075070000}"/>
    <cellStyle name="p_DCF_Model Assumptions (2)_Armenia proposed DS Price-list and Filuet prices19 Dec 2011" xfId="3394" xr:uid="{906F92AE-3D02-4410-8453-467919A943BA}"/>
    <cellStyle name="p_DCF_Model Assumptions (2)_DSR Monthly 2012" xfId="3395" xr:uid="{ED331677-26EC-417C-9C67-69583D6F8958}"/>
    <cellStyle name="p_DCF_Model Assumptions (2)_KYRG NIP Pricing proposal v2" xfId="3396" xr:uid="{25C12919-FB46-47ED-8346-66712C2D0A32}"/>
    <cellStyle name="p_DCF_Model Assumptions (2)_Kyrgsystan Importer PL" xfId="3397" xr:uid="{D72652EA-ADCB-4057-BCCD-B62170D7E1BC}"/>
    <cellStyle name="p_DCF_Model Assumptions (2)_Kyrgyzstan PAR RSM v.5" xfId="3398" xr:uid="{721822AC-B2AF-4457-B93F-6FA5435B6726}"/>
    <cellStyle name="p_DCF_Model Assumptions (2)_Mongolia Pricing comparision_v3_AQ 3%  6%" xfId="3399" xr:uid="{53B5B007-119B-4D76-8781-DFC6EB6E64E3}"/>
    <cellStyle name="p_DCF_Model Assumptions (2)_Mongolia Pricing comparision_v3_AQ 3%  6% 2" xfId="3400" xr:uid="{ADF93436-9E48-48AC-83C1-35195D01C948}"/>
    <cellStyle name="p_DCF_Model Assumptions (2)_Mongolia_Pricing_v2_mail" xfId="3401" xr:uid="{54C15A57-ECAE-4741-990F-000DD289AA2E}"/>
    <cellStyle name="p_DCF_Model Assumptions (2)_Mongolia_Pricing_v2_mail 2" xfId="3402" xr:uid="{A2C8E168-0409-4E76-A558-3B183E1A4FB1}"/>
    <cellStyle name="p_DCF_Model Assumptions (2)_Xl0000044" xfId="3403" xr:uid="{E5FB4459-AB46-49E9-8CCD-5DC6BDCBAF5D}"/>
    <cellStyle name="p_DCF_Model Assumptions 2" xfId="1903" xr:uid="{00000000-0005-0000-0000-000076070000}"/>
    <cellStyle name="p_DCF_Model Assumptions 3" xfId="1904" xr:uid="{00000000-0005-0000-0000-000077070000}"/>
    <cellStyle name="p_DCF_Model Assumptions 4" xfId="1905" xr:uid="{00000000-0005-0000-0000-000078070000}"/>
    <cellStyle name="p_DCF_Model Assumptions_Armenia proposed DS Price-list and Filuet prices19 Dec 2011" xfId="3404" xr:uid="{1CEBA85C-101B-4513-8386-C963D33287B3}"/>
    <cellStyle name="p_DCF_Model Assumptions_DSR Monthly 2012" xfId="3405" xr:uid="{4B45CCCC-114F-4266-BB3F-88C4822FB02B}"/>
    <cellStyle name="p_DCF_Model Assumptions_KYRG NIP Pricing proposal v2" xfId="3406" xr:uid="{F856BD68-F9AC-481D-BABC-6F607AC9387F}"/>
    <cellStyle name="p_DCF_Model Assumptions_Kyrgsystan Importer PL" xfId="3407" xr:uid="{99D01CF2-3163-4EA7-AEB6-41913B97C78C}"/>
    <cellStyle name="p_DCF_Model Assumptions_Kyrgyzstan PAR RSM v.5" xfId="3408" xr:uid="{6ACBA0EA-2749-4E9C-BD82-050313638B17}"/>
    <cellStyle name="p_DCF_Model Assumptions_Mongolia Pricing comparision_v3_AQ 3%  6%" xfId="3409" xr:uid="{FF4D8EC3-BBAA-4C50-A444-75F8BC11B409}"/>
    <cellStyle name="p_DCF_Model Assumptions_Mongolia Pricing comparision_v3_AQ 3%  6% 2" xfId="3410" xr:uid="{C4E9F3F4-43CA-4CB6-9E36-F2968F44CE11}"/>
    <cellStyle name="p_DCF_Model Assumptions_Mongolia_Pricing_v2_mail" xfId="3411" xr:uid="{FCD3ADC3-0057-4B45-AF14-FE43B81B605D}"/>
    <cellStyle name="p_DCF_Model Assumptions_Mongolia_Pricing_v2_mail 2" xfId="3412" xr:uid="{F0B10C05-EF3D-43FF-883D-3047A202BBBA}"/>
    <cellStyle name="p_DCF_Model Assumptions_Xl0000044" xfId="3413" xr:uid="{2DBBB44F-D06D-4119-895C-696453EF8493}"/>
    <cellStyle name="p_DCF_PW Access Revenue" xfId="1906" xr:uid="{00000000-0005-0000-0000-000079070000}"/>
    <cellStyle name="p_DCF_PW Access Revenue_Armenia proposed DS Price-list and Filuet prices19 Dec 2011" xfId="3414" xr:uid="{11EE9859-3093-4FE5-A649-CBE56EFFB7C5}"/>
    <cellStyle name="p_DCF_PW Access Revenue_KYRG NIP Pricing proposal v2" xfId="3415" xr:uid="{85413F98-922F-4AFB-B56A-256621596B43}"/>
    <cellStyle name="p_DCF_PW Access Revenue_Kyrgsystan Importer PL" xfId="3416" xr:uid="{0A266DD5-429E-469A-8B55-D8328497C76E}"/>
    <cellStyle name="p_DCF_PW Access Revenue_Kyrgyzstan PAR RSM v.5" xfId="3417" xr:uid="{1FB8D5C8-E107-4AA1-8B8F-2A5E08488DB8}"/>
    <cellStyle name="p_DCF_PW Access Revenue_Mongolia Pricing comparision_v3_AQ 3%  6%" xfId="3418" xr:uid="{27219B2E-2B56-4341-8936-BAD78E8B7DDE}"/>
    <cellStyle name="p_DCF_PW Access Revenue_Mongolia Pricing comparision_v3_AQ 3%  6% 2" xfId="3419" xr:uid="{080ECA84-F380-4DD9-893B-0215916100CF}"/>
    <cellStyle name="p_DCF_PW Access Revenue_Mongolia_Pricing_v2_mail" xfId="3420" xr:uid="{34EACEC1-F324-42AA-8C4F-ABB36C146E5E}"/>
    <cellStyle name="p_DCF_PW Access Revenue_Mongolia_Pricing_v2_mail 2" xfId="3421" xr:uid="{7657799B-99A6-4E4F-8F22-71DD29953B1A}"/>
    <cellStyle name="p_DCF_PW Access Revenue_Xl0000044" xfId="3422" xr:uid="{B6B808A7-CE4F-471B-AF46-E0CABAD8E0AF}"/>
    <cellStyle name="p_DCF_valuation comp 02_15_05" xfId="1907" xr:uid="{00000000-0005-0000-0000-00007A070000}"/>
    <cellStyle name="p_DCF_valuation comp 02_15_05 2" xfId="1908" xr:uid="{00000000-0005-0000-0000-00007B070000}"/>
    <cellStyle name="p_DCF_valuation comp 02_15_05_2007_5YrFcst_AM v40" xfId="1909" xr:uid="{00000000-0005-0000-0000-00007C070000}"/>
    <cellStyle name="p_DCF_valuation comp 02_15_05_2007_5YrFcst_AM v40 2" xfId="1910" xr:uid="{00000000-0005-0000-0000-00007D070000}"/>
    <cellStyle name="p_DCF_valuation comp 02_15_05_2007_5YrFcst_AM v40_PROMOTIONS" xfId="3423" xr:uid="{8BD4FBB5-3CAD-4639-A1EE-F08ECF22AD5D}"/>
    <cellStyle name="p_DCF_valuation comp 02_15_05_2007_5YrFcst_v35" xfId="1911" xr:uid="{00000000-0005-0000-0000-00007E070000}"/>
    <cellStyle name="p_DCF_valuation comp 02_15_05_Armenia_EApricing_020912" xfId="3424" xr:uid="{530CCF9D-3858-4BC9-A583-BA892596DDF5}"/>
    <cellStyle name="p_DCF_valuation comp 02_15_05_Backup Financials" xfId="1912" xr:uid="{00000000-0005-0000-0000-00007F070000}"/>
    <cellStyle name="p_DCF_valuation comp 02_15_05_GG_Prices" xfId="3425" xr:uid="{F0B58DC3-1018-40CA-8930-21D765AA764E}"/>
    <cellStyle name="p_DCF_valuation comp 02_15_05_Kyrgyzstan PAR RSM v.5" xfId="3426" xr:uid="{B5623196-9A4D-49C2-A51F-E46389757624}"/>
    <cellStyle name="p_DCF_valuation comp 02_15_05_PROMOTIONS" xfId="3427" xr:uid="{194361AD-7327-4C19-A283-DF5D467EF321}"/>
    <cellStyle name="p_DCF_valuation comp 02_15_05_Sheet1" xfId="3428" xr:uid="{10EFB5C9-0268-4E68-92C7-07175D4EFB26}"/>
    <cellStyle name="p_DCF_VERA" xfId="1913" xr:uid="{00000000-0005-0000-0000-000080070000}"/>
    <cellStyle name="p_DCF_VERA 2" xfId="1914" xr:uid="{00000000-0005-0000-0000-000081070000}"/>
    <cellStyle name="p_DCF_VERA_Armenia proposed DS Price-list and Filuet prices19 Dec 2011" xfId="3429" xr:uid="{F6ACEB2C-E237-4B90-9D1A-FDBFE2C4F302}"/>
    <cellStyle name="p_DCF_VERA_Book7" xfId="1915" xr:uid="{00000000-0005-0000-0000-000082070000}"/>
    <cellStyle name="p_DCF_VERA_Book7 2" xfId="1916" xr:uid="{00000000-0005-0000-0000-000083070000}"/>
    <cellStyle name="p_DCF_VERA_Book7_1" xfId="1917" xr:uid="{00000000-0005-0000-0000-000084070000}"/>
    <cellStyle name="p_DCF_VERA_Book7_1 2" xfId="1918" xr:uid="{00000000-0005-0000-0000-000085070000}"/>
    <cellStyle name="p_DCF_VERA_Book7_1_2007_5YrFcst_AM v40" xfId="1919" xr:uid="{00000000-0005-0000-0000-000086070000}"/>
    <cellStyle name="p_DCF_VERA_Book7_1_2007_5YrFcst_AM v40 2" xfId="1920" xr:uid="{00000000-0005-0000-0000-000087070000}"/>
    <cellStyle name="p_DCF_VERA_Book7_1_2007_5YrFcst_AM v40_PROMOTIONS" xfId="3430" xr:uid="{4A8D74D1-2FD1-4A46-9543-866FDBC98ABA}"/>
    <cellStyle name="p_DCF_VERA_Book7_1_Armenia_EApricing_020912" xfId="3431" xr:uid="{FB9D5996-3CE8-496B-B3E9-043163D5596C}"/>
    <cellStyle name="p_DCF_VERA_Book7_1_Backup Financials" xfId="1921" xr:uid="{00000000-0005-0000-0000-000088070000}"/>
    <cellStyle name="p_DCF_VERA_Book7_1_Backup Financials 2" xfId="1922" xr:uid="{00000000-0005-0000-0000-000089070000}"/>
    <cellStyle name="p_DCF_VERA_Book7_1_Backup Financials_PROMOTIONS" xfId="3432" xr:uid="{8BFA1DE0-0B0E-4657-867D-877597F9B0E9}"/>
    <cellStyle name="p_DCF_VERA_Book7_1_GG_Prices" xfId="3433" xr:uid="{DCAEEBE3-6792-4ACB-A973-14A499C86A19}"/>
    <cellStyle name="p_DCF_VERA_Book7_1_Kyrgyzstan PAR RSM v.5" xfId="3434" xr:uid="{F889CAD3-BD58-4758-B5F9-D280CC685DD5}"/>
    <cellStyle name="p_DCF_VERA_Book7_1_PROMOTIONS" xfId="3435" xr:uid="{C493E483-3AF0-452B-8657-3C93E94E2494}"/>
    <cellStyle name="p_DCF_VERA_Book7_1_Sheet1" xfId="3436" xr:uid="{6DFD065D-86D6-4E79-89F1-C3A385FD72B7}"/>
    <cellStyle name="p_DCF_VERA_Book7_Armenia proposed DS Price-list and Filuet prices19 Dec 2011" xfId="3437" xr:uid="{5B2576FB-C5B3-4248-A9A8-C2968731AE1B}"/>
    <cellStyle name="p_DCF_VERA_Book7_DSR Monthly 2012" xfId="3438" xr:uid="{4FAAD1A5-F59F-4E25-B0A1-154C7BC6CF3B}"/>
    <cellStyle name="p_DCF_VERA_Book7_KYRG NIP Pricing proposal v2" xfId="3439" xr:uid="{FA52A7B3-094B-435F-ACA0-C0BB0F95B40D}"/>
    <cellStyle name="p_DCF_VERA_Book7_Kyrgsystan Importer PL" xfId="3440" xr:uid="{CDE3A080-0C34-409B-8481-23CB524AD855}"/>
    <cellStyle name="p_DCF_VERA_Book7_Kyrgyzstan PAR RSM v.5" xfId="3441" xr:uid="{43A9D089-797B-4CC4-A1F3-4FD3494C1613}"/>
    <cellStyle name="p_DCF_VERA_Book7_Mongolia Pricing comparision_v3_AQ 3%  6%" xfId="3442" xr:uid="{75D7C71D-E24A-4B16-82D4-8C5CCC769459}"/>
    <cellStyle name="p_DCF_VERA_Book7_Mongolia Pricing comparision_v3_AQ 3%  6% 2" xfId="3443" xr:uid="{7421370D-3F9C-4D5E-8DCA-FF2897B93EB5}"/>
    <cellStyle name="p_DCF_VERA_Book7_Mongolia_Pricing_v2_mail" xfId="3444" xr:uid="{0B7BFF60-5397-4905-8F9C-67118BC73FBA}"/>
    <cellStyle name="p_DCF_VERA_Book7_Mongolia_Pricing_v2_mail 2" xfId="3445" xr:uid="{9AB26990-97E9-41DC-9DFB-B94767CB7242}"/>
    <cellStyle name="p_DCF_VERA_Book7_Xl0000044" xfId="3446" xr:uid="{050BFD8D-D8FD-4D2F-827B-0FFCD561FECD}"/>
    <cellStyle name="p_DCF_VERA_Cable equity price perf and comps_S.xls Chart 1" xfId="1923" xr:uid="{00000000-0005-0000-0000-00008A070000}"/>
    <cellStyle name="p_DCF_VERA_Cable equity price perf and comps_S.xls Chart 1 2" xfId="1924" xr:uid="{00000000-0005-0000-0000-00008B070000}"/>
    <cellStyle name="p_DCF_VERA_Cable equity price perf and comps_S.xls Chart 1_2007_5YrFcst_Mar 08 v47_vBB" xfId="1925" xr:uid="{00000000-0005-0000-0000-00008C070000}"/>
    <cellStyle name="p_DCF_VERA_Cable equity price perf and comps_S.xls Chart 1_2007_5YrFcst_Mar 08 v47_vBB 2" xfId="1926" xr:uid="{00000000-0005-0000-0000-00008D070000}"/>
    <cellStyle name="p_DCF_VERA_Cable equity price perf and comps_S.xls Chart 1_2007_5YrFcst_Mar 08 v47_vBB_PROMOTIONS" xfId="3447" xr:uid="{7676D617-2D2B-4DA8-8858-9AAD0B22C9FA}"/>
    <cellStyle name="p_DCF_VERA_Cable equity price perf and comps_S.xls Chart 1_Armenia_EApricing_020912" xfId="3448" xr:uid="{57AD49A1-0061-43F4-B530-A5647D1E49A7}"/>
    <cellStyle name="p_DCF_VERA_Cable equity price perf and comps_S.xls Chart 1_GG_Prices" xfId="3449" xr:uid="{1199C425-99B1-4A78-BA6B-9DCEFB3791CD}"/>
    <cellStyle name="p_DCF_VERA_Cable equity price perf and comps_S.xls Chart 1_Kyrgyzstan PAR RSM v.5" xfId="3450" xr:uid="{8B390D95-E38A-4E5C-A984-D68F3E315033}"/>
    <cellStyle name="p_DCF_VERA_Cable equity price perf and comps_S.xls Chart 1_PROMOTIONS" xfId="3451" xr:uid="{ED803765-BB41-427B-998F-50D094180661}"/>
    <cellStyle name="p_DCF_VERA_Cable equity price perf and comps_S.xls Chart 1_Sheet1" xfId="3452" xr:uid="{5DB7381E-1BA8-4371-BED3-28047FC6F14F}"/>
    <cellStyle name="p_DCF_VERA_Cable equity price perf and comps_S.xls Chart 2" xfId="1927" xr:uid="{00000000-0005-0000-0000-00008E070000}"/>
    <cellStyle name="p_DCF_VERA_Cable equity price perf and comps_S.xls Chart 2 2" xfId="1928" xr:uid="{00000000-0005-0000-0000-00008F070000}"/>
    <cellStyle name="p_DCF_VERA_Cable equity price perf and comps_S.xls Chart 2_2007_5YrFcst_Mar 08 v47_vBB" xfId="1929" xr:uid="{00000000-0005-0000-0000-000090070000}"/>
    <cellStyle name="p_DCF_VERA_Cable equity price perf and comps_S.xls Chart 2_2007_5YrFcst_Mar 08 v47_vBB 2" xfId="1930" xr:uid="{00000000-0005-0000-0000-000091070000}"/>
    <cellStyle name="p_DCF_VERA_Cable equity price perf and comps_S.xls Chart 2_2007_5YrFcst_Mar 08 v47_vBB_PROMOTIONS" xfId="3453" xr:uid="{6C7E9C87-74B4-4681-96E8-1218CD2ED5B7}"/>
    <cellStyle name="p_DCF_VERA_Cable equity price perf and comps_S.xls Chart 2_Armenia_EApricing_020912" xfId="3454" xr:uid="{A63AC22E-71BE-4385-9D22-3F89221ADDA1}"/>
    <cellStyle name="p_DCF_VERA_Cable equity price perf and comps_S.xls Chart 2_GG_Prices" xfId="3455" xr:uid="{FD6D87AE-A234-4C0C-B629-B05D8A4D0055}"/>
    <cellStyle name="p_DCF_VERA_Cable equity price perf and comps_S.xls Chart 2_Kyrgyzstan PAR RSM v.5" xfId="3456" xr:uid="{0569CDCB-DC50-488F-9907-D60ABC83D2D1}"/>
    <cellStyle name="p_DCF_VERA_Cable equity price perf and comps_S.xls Chart 2_PROMOTIONS" xfId="3457" xr:uid="{04B91152-E926-40BA-A759-CFB0CAA4609F}"/>
    <cellStyle name="p_DCF_VERA_Cable equity price perf and comps_S.xls Chart 2_Sheet1" xfId="3458" xr:uid="{22BDDB6F-4B48-43A0-B19E-70248DFD0F46}"/>
    <cellStyle name="p_DCF_VERA_CableRevComp" xfId="1931" xr:uid="{00000000-0005-0000-0000-000092070000}"/>
    <cellStyle name="p_DCF_VERA_CableRevComp 2" xfId="1932" xr:uid="{00000000-0005-0000-0000-000093070000}"/>
    <cellStyle name="p_DCF_VERA_CableRevComp_2007_5YrFcst_Mar 08 v47_vBB" xfId="1933" xr:uid="{00000000-0005-0000-0000-000094070000}"/>
    <cellStyle name="p_DCF_VERA_CableRevComp_2007_5YrFcst_Mar 08 v47_vBB 2" xfId="1934" xr:uid="{00000000-0005-0000-0000-000095070000}"/>
    <cellStyle name="p_DCF_VERA_CableRevComp_2007_5YrFcst_Mar 08 v47_vBB_PROMOTIONS" xfId="3459" xr:uid="{A6BB368A-9502-4F11-979D-E4CE4E65BCF8}"/>
    <cellStyle name="p_DCF_VERA_CableRevComp_Armenia_EApricing_020912" xfId="3460" xr:uid="{326B4E68-4826-47CA-9DCD-206D0A3A3D9B}"/>
    <cellStyle name="p_DCF_VERA_CableRevComp_GG_Prices" xfId="3461" xr:uid="{EFD4D49B-F3F2-43DF-AB44-1808DADB513C}"/>
    <cellStyle name="p_DCF_VERA_CableRevComp_Kyrgyzstan PAR RSM v.5" xfId="3462" xr:uid="{893CC6A7-F962-4117-AD4C-D6F5E84806E9}"/>
    <cellStyle name="p_DCF_VERA_CableRevComp_PROMOTIONS" xfId="3463" xr:uid="{8B765F4E-AC3F-4F9E-AA6C-AE3421AF902D}"/>
    <cellStyle name="p_DCF_VERA_CableRevComp_Sheet1" xfId="3464" xr:uid="{BCBABB9C-704F-4181-86BE-785C575D21F1}"/>
    <cellStyle name="p_DCF_VERA_CHTR model_initiation" xfId="1935" xr:uid="{00000000-0005-0000-0000-000096070000}"/>
    <cellStyle name="p_DCF_VERA_CHTR model_initiation 2" xfId="1936" xr:uid="{00000000-0005-0000-0000-000097070000}"/>
    <cellStyle name="p_DCF_VERA_CHTR model_initiation_Armenia proposed DS Price-list and Filuet prices19 Dec 2011" xfId="3465" xr:uid="{644065A2-597C-4B5E-A655-75A375D38838}"/>
    <cellStyle name="p_DCF_VERA_CHTR model_initiation_DSR Monthly 2012" xfId="3466" xr:uid="{B37647E9-BDE7-49E7-BC0C-D7BF3479C735}"/>
    <cellStyle name="p_DCF_VERA_CHTR model_initiation_KYRG NIP Pricing proposal v2" xfId="3467" xr:uid="{40AD5EDE-28E2-40D1-9CCA-E58363B541B8}"/>
    <cellStyle name="p_DCF_VERA_CHTR model_initiation_Kyrgsystan Importer PL" xfId="3468" xr:uid="{DEEFB775-102B-4058-BEDB-AA2BBB6302C9}"/>
    <cellStyle name="p_DCF_VERA_CHTR model_initiation_Kyrgyzstan PAR RSM v.5" xfId="3469" xr:uid="{98913DFC-6897-4C45-8978-E6A65D75F0CA}"/>
    <cellStyle name="p_DCF_VERA_CHTR model_initiation_Mongolia Pricing comparision_v3_AQ 3%  6%" xfId="3470" xr:uid="{30BFA31C-07E8-42F5-9E1A-A8B65C6399BA}"/>
    <cellStyle name="p_DCF_VERA_CHTR model_initiation_Mongolia Pricing comparision_v3_AQ 3%  6% 2" xfId="3471" xr:uid="{D2F68C88-A5F3-490A-99B2-14154E610CEE}"/>
    <cellStyle name="p_DCF_VERA_CHTR model_initiation_Mongolia_Pricing_v2_mail" xfId="3472" xr:uid="{1B8D077B-D72F-49E7-BFA5-4C99FB458FB2}"/>
    <cellStyle name="p_DCF_VERA_CHTR model_initiation_Mongolia_Pricing_v2_mail 2" xfId="3473" xr:uid="{74410A7D-AD2A-4F59-8A41-0003AD015CB9}"/>
    <cellStyle name="p_DCF_VERA_CHTR model_initiation_Xl0000044" xfId="3474" xr:uid="{E1234378-BFE3-436E-8F14-C6973566F705}"/>
    <cellStyle name="p_DCF_VERA_Cox Initiation Model.xls Chart 3" xfId="1937" xr:uid="{00000000-0005-0000-0000-000098070000}"/>
    <cellStyle name="p_DCF_VERA_Cox Initiation Model.xls Chart 3 2" xfId="1938" xr:uid="{00000000-0005-0000-0000-000099070000}"/>
    <cellStyle name="p_DCF_VERA_Cox Initiation Model.xls Chart 3_Armenia proposed DS Price-list and Filuet prices19 Dec 2011" xfId="3475" xr:uid="{CA247DE2-F086-4C02-9A4B-5E58A5AE862E}"/>
    <cellStyle name="p_DCF_VERA_Cox Initiation Model.xls Chart 3_DSR Monthly 2012" xfId="3476" xr:uid="{AADC51BD-A95E-488E-AD90-B47B2863D972}"/>
    <cellStyle name="p_DCF_VERA_Cox Initiation Model.xls Chart 3_KYRG NIP Pricing proposal v2" xfId="3477" xr:uid="{51F97AD2-DBCC-4920-BB4B-11BF1E41DE58}"/>
    <cellStyle name="p_DCF_VERA_Cox Initiation Model.xls Chart 3_Kyrgsystan Importer PL" xfId="3478" xr:uid="{D15DD154-AD10-4055-A02D-3207409E660E}"/>
    <cellStyle name="p_DCF_VERA_Cox Initiation Model.xls Chart 3_Kyrgyzstan PAR RSM v.5" xfId="3479" xr:uid="{B1BE9867-FE12-4011-B6A4-5369A12F2D32}"/>
    <cellStyle name="p_DCF_VERA_Cox Initiation Model.xls Chart 3_Mongolia Pricing comparision_v3_AQ 3%  6%" xfId="3480" xr:uid="{9FC3ACF4-54C6-4778-8E4B-E46E1076F478}"/>
    <cellStyle name="p_DCF_VERA_Cox Initiation Model.xls Chart 3_Mongolia Pricing comparision_v3_AQ 3%  6% 2" xfId="3481" xr:uid="{6B7B30A5-BAEF-4085-83D3-064907BF7C51}"/>
    <cellStyle name="p_DCF_VERA_Cox Initiation Model.xls Chart 3_Mongolia_Pricing_v2_mail" xfId="3482" xr:uid="{5B85D50F-3EDF-41F8-A642-1FF6022BB360}"/>
    <cellStyle name="p_DCF_VERA_Cox Initiation Model.xls Chart 3_Mongolia_Pricing_v2_mail 2" xfId="3483" xr:uid="{FDE0EC82-6FB1-4EB8-9405-53707A684435}"/>
    <cellStyle name="p_DCF_VERA_Cox Initiation Model.xls Chart 3_Xl0000044" xfId="3484" xr:uid="{5988E541-B774-4BA2-B9CE-A70E7C436D1E}"/>
    <cellStyle name="p_DCF_VERA_DSR Monthly 2012" xfId="3485" xr:uid="{D23EADF7-BD21-4248-930C-9007A2FB70B7}"/>
    <cellStyle name="p_DCF_VERA_KYRG NIP Pricing proposal v2" xfId="3486" xr:uid="{14C7793A-0DCC-4A9F-85AE-63662A6B0D2B}"/>
    <cellStyle name="p_DCF_VERA_Kyrgsystan Importer PL" xfId="3487" xr:uid="{EB5C9907-FF9B-4B1C-8815-4C75C5EB27FC}"/>
    <cellStyle name="p_DCF_VERA_Kyrgyzstan PAR RSM v.5" xfId="3488" xr:uid="{66341B9A-8804-403A-A46A-2344B680FB0C}"/>
    <cellStyle name="p_DCF_VERA_Mongolia Pricing comparision_v3_AQ 3%  6%" xfId="3489" xr:uid="{ACF43211-B76E-48A4-96BC-BE1C51628D0B}"/>
    <cellStyle name="p_DCF_VERA_Mongolia Pricing comparision_v3_AQ 3%  6% 2" xfId="3490" xr:uid="{495A8380-B055-4DF0-BFAD-D633CD90826A}"/>
    <cellStyle name="p_DCF_VERA_Mongolia_Pricing_v2_mail" xfId="3491" xr:uid="{8AC7473F-A54D-4A4A-B900-4F4C0039527F}"/>
    <cellStyle name="p_DCF_VERA_Mongolia_Pricing_v2_mail 2" xfId="3492" xr:uid="{6FAA6F23-3595-4912-9132-BCC053AD7FFE}"/>
    <cellStyle name="p_DCF_VERA_Xl0000044" xfId="3493" xr:uid="{D92DC829-302C-4DB5-8A29-E4E886716011}"/>
    <cellStyle name="p_DCF_Xl0000044" xfId="3494" xr:uid="{A0AD8E42-D890-4D5E-BCBB-8D441F0FD190}"/>
    <cellStyle name="p_Knology Model" xfId="1939" xr:uid="{00000000-0005-0000-0000-00009A070000}"/>
    <cellStyle name="p_KYRG NIP Pricing proposal v2" xfId="3495" xr:uid="{28812A58-A479-4809-B1B1-4F9E6E933131}"/>
    <cellStyle name="p_Kyrgsystan Importer PL" xfId="3496" xr:uid="{DF341D78-B11C-4A81-92E2-974512A36894}"/>
    <cellStyle name="p_Kyrgyzstan PAR RSM v.5" xfId="3497" xr:uid="{4850A732-B90D-4E97-8083-647A29C4D0D0}"/>
    <cellStyle name="p_Michiana 3" xfId="1940" xr:uid="{00000000-0005-0000-0000-00009B070000}"/>
    <cellStyle name="p_Michiana 4" xfId="1941" xr:uid="{00000000-0005-0000-0000-00009C070000}"/>
    <cellStyle name="p_Model Assumptions" xfId="1942" xr:uid="{00000000-0005-0000-0000-00009D070000}"/>
    <cellStyle name="p_Model Assumptions (2)" xfId="1943" xr:uid="{00000000-0005-0000-0000-00009E070000}"/>
    <cellStyle name="p_Muzac Ops" xfId="1944" xr:uid="{00000000-0005-0000-0000-00009F070000}"/>
    <cellStyle name="p_Project Dynamite Television Model #1" xfId="1945" xr:uid="{00000000-0005-0000-0000-0000A0070000}"/>
    <cellStyle name="p_PW Access Revenue" xfId="1946" xr:uid="{00000000-0005-0000-0000-0000A1070000}"/>
    <cellStyle name="p_RACH LBO Model 04.14.04 - stub" xfId="1947" xr:uid="{00000000-0005-0000-0000-0000A2070000}"/>
    <cellStyle name="p_RACH LBO Model 04.14.04 - stub 2" xfId="1948" xr:uid="{00000000-0005-0000-0000-0000A3070000}"/>
    <cellStyle name="p_RACH LBO Model 04.14.04 - stub_Armenia proposed DS Price-list and Filuet prices19 Dec 2011" xfId="3498" xr:uid="{C50B8E5A-4F47-4E78-9F3F-D9B91A3AC61C}"/>
    <cellStyle name="p_RACH LBO Model 04.14.04 - stub_DSR Monthly 2012" xfId="3499" xr:uid="{A3026D35-3F15-4E24-9597-1CEC172C44F7}"/>
    <cellStyle name="p_RACH LBO Model 04.14.04 - stub_KYRG NIP Pricing proposal v2" xfId="3500" xr:uid="{38E3AB99-F432-4D5A-8C15-736989EE4461}"/>
    <cellStyle name="p_RACH LBO Model 04.14.04 - stub_Kyrgsystan Importer PL" xfId="3501" xr:uid="{0AC0C988-22B2-4B63-9C1F-681FB02C8FF4}"/>
    <cellStyle name="p_RACH LBO Model 04.14.04 - stub_Kyrgyzstan PAR RSM v.5" xfId="3502" xr:uid="{54ABC75C-7A1F-4CAA-B03F-D5ACB899299C}"/>
    <cellStyle name="p_RACH LBO Model 04.14.04 - stub_Mongolia Pricing comparision_v3_AQ 3%  6%" xfId="3503" xr:uid="{24025E67-E556-4E25-A920-567E2942EC62}"/>
    <cellStyle name="p_RACH LBO Model 04.14.04 - stub_Mongolia Pricing comparision_v3_AQ 3%  6% 2" xfId="3504" xr:uid="{0EF11733-9117-40F7-AA3A-76FE73452177}"/>
    <cellStyle name="p_RACH LBO Model 04.14.04 - stub_Mongolia_Pricing_v2_mail" xfId="3505" xr:uid="{66A02492-F984-4EB9-A196-933C55B3DF13}"/>
    <cellStyle name="p_RACH LBO Model 04.14.04 - stub_Mongolia_Pricing_v2_mail 2" xfId="3506" xr:uid="{D58E002C-F24E-48B8-A6ED-5FFAF2598BE3}"/>
    <cellStyle name="p_RACH LBO Model 04.14.04 - stub_Xl0000044" xfId="3507" xr:uid="{4AAC0F76-B060-43F9-ACBF-98B74C0D1A46}"/>
    <cellStyle name="p_Radio Template 1" xfId="1949" xr:uid="{00000000-0005-0000-0000-0000A4070000}"/>
    <cellStyle name="p_Radio Template 4" xfId="1950" xr:uid="{00000000-0005-0000-0000-0000A5070000}"/>
    <cellStyle name="p_Radio Template 5" xfId="1951" xr:uid="{00000000-0005-0000-0000-0000A6070000}"/>
    <cellStyle name="p_Radio Template 6" xfId="1952" xr:uid="{00000000-0005-0000-0000-0000A7070000}"/>
    <cellStyle name="p_sitemod51" xfId="1953" xr:uid="{00000000-0005-0000-0000-0000A8070000}"/>
    <cellStyle name="p_Taconic 3" xfId="1954" xr:uid="{00000000-0005-0000-0000-0000A9070000}"/>
    <cellStyle name="p_valuation comp 02_15_05" xfId="1955" xr:uid="{00000000-0005-0000-0000-0000AA070000}"/>
    <cellStyle name="p_valuation comp 02_15_05 2" xfId="1956" xr:uid="{00000000-0005-0000-0000-0000AB070000}"/>
    <cellStyle name="p_valuation comp 02_15_05_2007_5YrFcst_Mar 08 v47_vBB" xfId="1957" xr:uid="{00000000-0005-0000-0000-0000AC070000}"/>
    <cellStyle name="p_valuation comp 02_15_05_Armenia_EApricing_020912" xfId="3508" xr:uid="{A88FAF50-1C12-411C-9B3E-40EBB5DDF198}"/>
    <cellStyle name="p_valuation comp 02_15_05_GG_Prices" xfId="3509" xr:uid="{F3ED7C73-A817-4E3E-8DB9-6677AEB1A6A2}"/>
    <cellStyle name="p_valuation comp 02_15_05_Kyrgyzstan PAR RSM v.5" xfId="3510" xr:uid="{3B9CEDDF-0701-45B8-9F67-23F21D6B4BC1}"/>
    <cellStyle name="p_valuation comp 02_15_05_PROMOTIONS" xfId="3511" xr:uid="{CF6A646F-556E-4DED-8413-CBCF003F376E}"/>
    <cellStyle name="p_valuation comp 02_15_05_Sheet1" xfId="3512" xr:uid="{0DE5564A-BBD9-4CE4-9CAD-4A14643D05AA}"/>
    <cellStyle name="p_VERA" xfId="1958" xr:uid="{00000000-0005-0000-0000-0000AD070000}"/>
    <cellStyle name="p_VERA 2" xfId="1959" xr:uid="{00000000-0005-0000-0000-0000AE070000}"/>
    <cellStyle name="p_VERA_amtmod51" xfId="1960" xr:uid="{00000000-0005-0000-0000-0000AF070000}"/>
    <cellStyle name="p_VERA_amtmod51 2" xfId="1961" xr:uid="{00000000-0005-0000-0000-0000B0070000}"/>
    <cellStyle name="p_VERA_amtmod51_Armenia proposed DS Price-list and Filuet prices19 Dec 2011" xfId="3513" xr:uid="{E8FD3842-9F8D-4928-9EAC-2EB875E51DF2}"/>
    <cellStyle name="p_VERA_amtmod51_DSR Monthly 2012" xfId="3514" xr:uid="{FA17A5F1-06D8-4922-8B9A-FC831E5238AE}"/>
    <cellStyle name="p_VERA_amtmod51_KYRG NIP Pricing proposal v2" xfId="3515" xr:uid="{FB521A28-42C1-46CC-86FE-ECC10F97A7EB}"/>
    <cellStyle name="p_VERA_amtmod51_Kyrgsystan Importer PL" xfId="3516" xr:uid="{56F42C47-01D6-4D38-AA76-445DC361854D}"/>
    <cellStyle name="p_VERA_amtmod51_Kyrgyzstan PAR RSM v.5" xfId="3517" xr:uid="{4545EF95-0C2A-4B15-89A7-1DE6423F992B}"/>
    <cellStyle name="p_VERA_amtmod51_Mongolia Pricing comparision_v3_AQ 3%  6%" xfId="3518" xr:uid="{43543883-9604-41A4-8AD6-7C164D405166}"/>
    <cellStyle name="p_VERA_amtmod51_Mongolia Pricing comparision_v3_AQ 3%  6% 2" xfId="3519" xr:uid="{8EDB43DB-279D-4467-93EC-A6F90DC198CD}"/>
    <cellStyle name="p_VERA_amtmod51_Mongolia_Pricing_v2_mail" xfId="3520" xr:uid="{FB42B35A-25CD-4C56-AE2F-D932243309C2}"/>
    <cellStyle name="p_VERA_amtmod51_Mongolia_Pricing_v2_mail 2" xfId="3521" xr:uid="{5C95B4DA-A72D-4D51-AF08-B4451D767E59}"/>
    <cellStyle name="p_VERA_amtmod51_Xl0000044" xfId="3522" xr:uid="{D72EFB06-DC14-4AAC-B264-B2788788A058}"/>
    <cellStyle name="p_VERA_Armenia proposed DS Price-list and Filuet prices19 Dec 2011" xfId="3523" xr:uid="{4322811F-A78B-4D68-BBC7-0FF6B56424B3}"/>
    <cellStyle name="p_VERA_Book7" xfId="1962" xr:uid="{00000000-0005-0000-0000-0000B1070000}"/>
    <cellStyle name="p_VERA_Book7 2" xfId="1963" xr:uid="{00000000-0005-0000-0000-0000B2070000}"/>
    <cellStyle name="p_VERA_Book7_1" xfId="1964" xr:uid="{00000000-0005-0000-0000-0000B3070000}"/>
    <cellStyle name="p_VERA_Book7_1 2" xfId="1965" xr:uid="{00000000-0005-0000-0000-0000B4070000}"/>
    <cellStyle name="p_VERA_Book7_1_2007_5YrFcst_Mar 08 v47_vBB" xfId="1966" xr:uid="{00000000-0005-0000-0000-0000B5070000}"/>
    <cellStyle name="p_VERA_Book7_1_2007_5YrFcst_Mar 08 v47_vBB 2" xfId="1967" xr:uid="{00000000-0005-0000-0000-0000B6070000}"/>
    <cellStyle name="p_VERA_Book7_1_2007_5YrFcst_Mar 08 v47_vBB_PROMOTIONS" xfId="3524" xr:uid="{E7573C8A-850A-4F3E-9E03-154271EC6429}"/>
    <cellStyle name="p_VERA_Book7_1_Armenia_EApricing_020912" xfId="3525" xr:uid="{B74B0E0B-0DBB-46A0-AC87-8D4A7B99F7EE}"/>
    <cellStyle name="p_VERA_Book7_1_GG_Prices" xfId="3526" xr:uid="{25D6EC4A-DB6A-48A0-9D2D-CF067144D741}"/>
    <cellStyle name="p_VERA_Book7_1_Kyrgyzstan PAR RSM v.5" xfId="3527" xr:uid="{3162D81C-CB16-4086-8B04-D412CBBD29FB}"/>
    <cellStyle name="p_VERA_Book7_1_PROMOTIONS" xfId="3528" xr:uid="{778F13C9-E98F-4A85-8D45-DA5A3BEC5CD4}"/>
    <cellStyle name="p_VERA_Book7_1_Sheet1" xfId="3529" xr:uid="{301B62B7-A238-4167-A168-1065095DAD46}"/>
    <cellStyle name="p_VERA_Book7_Armenia proposed DS Price-list and Filuet prices19 Dec 2011" xfId="3530" xr:uid="{939D49FC-9C8E-4F98-A4DC-9F9082D29C4C}"/>
    <cellStyle name="p_VERA_Book7_DSR Monthly 2012" xfId="3531" xr:uid="{318F4423-BC51-4F47-8C13-EA5637BA2E60}"/>
    <cellStyle name="p_VERA_Book7_KYRG NIP Pricing proposal v2" xfId="3532" xr:uid="{9424AA49-F1D4-4341-930C-CA6635EA8032}"/>
    <cellStyle name="p_VERA_Book7_Kyrgsystan Importer PL" xfId="3533" xr:uid="{35FF3633-9D3B-435E-8307-A665A1C8AD9B}"/>
    <cellStyle name="p_VERA_Book7_Kyrgyzstan PAR RSM v.5" xfId="3534" xr:uid="{D3C63E14-DC09-488A-A3D7-A84EFC9ED943}"/>
    <cellStyle name="p_VERA_Book7_Mongolia Pricing comparision_v3_AQ 3%  6%" xfId="3535" xr:uid="{E143ADA5-F0F0-4C91-95F5-C98DC6478CC9}"/>
    <cellStyle name="p_VERA_Book7_Mongolia Pricing comparision_v3_AQ 3%  6% 2" xfId="3536" xr:uid="{12D8F3EC-304B-4879-993A-E3A7A017317D}"/>
    <cellStyle name="p_VERA_Book7_Mongolia_Pricing_v2_mail" xfId="3537" xr:uid="{E97E137E-F830-4C31-9A2B-C6C8D18D2177}"/>
    <cellStyle name="p_VERA_Book7_Mongolia_Pricing_v2_mail 2" xfId="3538" xr:uid="{1A1F8EA1-8DE8-4FEC-93F7-1F9A104EF4AB}"/>
    <cellStyle name="p_VERA_Book7_Xl0000044" xfId="3539" xr:uid="{75A1519A-7899-4054-9092-3053BB2B9B4E}"/>
    <cellStyle name="p_VERA_Cable equity price perf and comps_S.xls Chart 1" xfId="1968" xr:uid="{00000000-0005-0000-0000-0000B7070000}"/>
    <cellStyle name="p_VERA_Cable equity price perf and comps_S.xls Chart 1 2" xfId="1969" xr:uid="{00000000-0005-0000-0000-0000B8070000}"/>
    <cellStyle name="p_VERA_Cable equity price perf and comps_S.xls Chart 1_2007_5YrFcst_Mar 08 v47_vBB" xfId="1970" xr:uid="{00000000-0005-0000-0000-0000B9070000}"/>
    <cellStyle name="p_VERA_Cable equity price perf and comps_S.xls Chart 1_2007_5YrFcst_Mar 08 v47_vBB 2" xfId="1971" xr:uid="{00000000-0005-0000-0000-0000BA070000}"/>
    <cellStyle name="p_VERA_Cable equity price perf and comps_S.xls Chart 1_2007_5YrFcst_Mar 08 v47_vBB_PROMOTIONS" xfId="3540" xr:uid="{61B3812C-DE97-41D2-8DDC-78A43310C078}"/>
    <cellStyle name="p_VERA_Cable equity price perf and comps_S.xls Chart 1_Armenia_EApricing_020912" xfId="3541" xr:uid="{9F9C9C73-C117-45E1-95E0-8956AB535BA5}"/>
    <cellStyle name="p_VERA_Cable equity price perf and comps_S.xls Chart 1_GG_Prices" xfId="3542" xr:uid="{669A0BA8-943E-4382-9AB0-1A9758210566}"/>
    <cellStyle name="p_VERA_Cable equity price perf and comps_S.xls Chart 1_Kyrgyzstan PAR RSM v.5" xfId="3543" xr:uid="{59685A31-0667-4A48-81CE-B649E9BF870D}"/>
    <cellStyle name="p_VERA_Cable equity price perf and comps_S.xls Chart 1_PROMOTIONS" xfId="3544" xr:uid="{0C81517E-1585-4E16-84A3-6ED5892F2C68}"/>
    <cellStyle name="p_VERA_Cable equity price perf and comps_S.xls Chart 1_Sheet1" xfId="3545" xr:uid="{746EFCC6-2687-4984-A1D2-B94B4732F13E}"/>
    <cellStyle name="p_VERA_Cable equity price perf and comps_S.xls Chart 2" xfId="1972" xr:uid="{00000000-0005-0000-0000-0000BB070000}"/>
    <cellStyle name="p_VERA_Cable equity price perf and comps_S.xls Chart 2 2" xfId="1973" xr:uid="{00000000-0005-0000-0000-0000BC070000}"/>
    <cellStyle name="p_VERA_Cable equity price perf and comps_S.xls Chart 2_2007_5YrFcst_Mar 08 v47_vBB" xfId="1974" xr:uid="{00000000-0005-0000-0000-0000BD070000}"/>
    <cellStyle name="p_VERA_Cable equity price perf and comps_S.xls Chart 2_2007_5YrFcst_Mar 08 v47_vBB 2" xfId="1975" xr:uid="{00000000-0005-0000-0000-0000BE070000}"/>
    <cellStyle name="p_VERA_Cable equity price perf and comps_S.xls Chart 2_2007_5YrFcst_Mar 08 v47_vBB_PROMOTIONS" xfId="3546" xr:uid="{895A92B1-F49E-47C3-B1DF-38F10A488787}"/>
    <cellStyle name="p_VERA_Cable equity price perf and comps_S.xls Chart 2_Armenia_EApricing_020912" xfId="3547" xr:uid="{0701C30E-ECB5-434A-AFE9-2E5CD802E213}"/>
    <cellStyle name="p_VERA_Cable equity price perf and comps_S.xls Chart 2_GG_Prices" xfId="3548" xr:uid="{BC50BBA1-F9B4-407C-89CD-F0B313ECE263}"/>
    <cellStyle name="p_VERA_Cable equity price perf and comps_S.xls Chart 2_Kyrgyzstan PAR RSM v.5" xfId="3549" xr:uid="{7007665B-8B66-40CA-BB7A-08C3B7324165}"/>
    <cellStyle name="p_VERA_Cable equity price perf and comps_S.xls Chart 2_PROMOTIONS" xfId="3550" xr:uid="{B69B319E-25C1-4C46-A53F-763A6DF5E768}"/>
    <cellStyle name="p_VERA_Cable equity price perf and comps_S.xls Chart 2_Sheet1" xfId="3551" xr:uid="{A1C3BBE5-0049-44B6-BC58-92F293293591}"/>
    <cellStyle name="p_VERA_CableRevComp" xfId="1976" xr:uid="{00000000-0005-0000-0000-0000BF070000}"/>
    <cellStyle name="p_VERA_CableRevComp 2" xfId="1977" xr:uid="{00000000-0005-0000-0000-0000C0070000}"/>
    <cellStyle name="p_VERA_CableRevComp_2007_5YrFcst_Mar 08 v47_vBB" xfId="1978" xr:uid="{00000000-0005-0000-0000-0000C1070000}"/>
    <cellStyle name="p_VERA_CableRevComp_2007_5YrFcst_Mar 08 v47_vBB 2" xfId="1979" xr:uid="{00000000-0005-0000-0000-0000C2070000}"/>
    <cellStyle name="p_VERA_CableRevComp_2007_5YrFcst_Mar 08 v47_vBB_PROMOTIONS" xfId="3552" xr:uid="{569EA158-3610-42D4-AAFA-F96C29C291AC}"/>
    <cellStyle name="p_VERA_CableRevComp_Armenia_EApricing_020912" xfId="3553" xr:uid="{F13A94AB-7420-4C94-9556-CB9EBDA8AED9}"/>
    <cellStyle name="p_VERA_CableRevComp_GG_Prices" xfId="3554" xr:uid="{61C74E85-CFFB-4BAD-BCE0-06B3A37C67D1}"/>
    <cellStyle name="p_VERA_CableRevComp_Kyrgyzstan PAR RSM v.5" xfId="3555" xr:uid="{BA5ABD3F-2763-4499-9534-D9F027E96C0F}"/>
    <cellStyle name="p_VERA_CableRevComp_PROMOTIONS" xfId="3556" xr:uid="{C0DCA6CA-4EB4-48C6-A84C-5735B34AF265}"/>
    <cellStyle name="p_VERA_CableRevComp_Sheet1" xfId="3557" xr:uid="{236EC03D-890F-4436-B5A1-13A4BC43EDA3}"/>
    <cellStyle name="p_VERA_ccimod4-b1" xfId="1980" xr:uid="{00000000-0005-0000-0000-0000C3070000}"/>
    <cellStyle name="p_VERA_ccimod4-b1 2" xfId="1981" xr:uid="{00000000-0005-0000-0000-0000C4070000}"/>
    <cellStyle name="p_VERA_ccimod4-b1_Armenia proposed DS Price-list and Filuet prices19 Dec 2011" xfId="3558" xr:uid="{427CB018-33A5-4EC6-8BAD-4A60BBDDC7FF}"/>
    <cellStyle name="p_VERA_ccimod4-b1_DSR Monthly 2012" xfId="3559" xr:uid="{6B38EA6A-6CA6-4F02-B217-71B39CE90621}"/>
    <cellStyle name="p_VERA_ccimod4-b1_KYRG NIP Pricing proposal v2" xfId="3560" xr:uid="{0473933B-CAE7-46F9-BA91-BC3AC682B755}"/>
    <cellStyle name="p_VERA_ccimod4-b1_Kyrgsystan Importer PL" xfId="3561" xr:uid="{2E4552BA-EAE8-4014-9974-B2D8F75AD444}"/>
    <cellStyle name="p_VERA_ccimod4-b1_Kyrgyzstan PAR RSM v.5" xfId="3562" xr:uid="{80A3AB42-21AC-478D-92EB-D06478645861}"/>
    <cellStyle name="p_VERA_ccimod4-b1_Mongolia Pricing comparision_v3_AQ 3%  6%" xfId="3563" xr:uid="{49E29EFF-69A6-4C8B-B07C-78AC5570396D}"/>
    <cellStyle name="p_VERA_ccimod4-b1_Mongolia Pricing comparision_v3_AQ 3%  6% 2" xfId="3564" xr:uid="{AB2FA727-0AA7-42FD-B150-677DDB69B7D2}"/>
    <cellStyle name="p_VERA_ccimod4-b1_Mongolia_Pricing_v2_mail" xfId="3565" xr:uid="{21064DDA-0EB5-4F30-BA80-E9E94CC45218}"/>
    <cellStyle name="p_VERA_ccimod4-b1_Mongolia_Pricing_v2_mail 2" xfId="3566" xr:uid="{743C8F6F-FC9B-4697-85E1-5ADD5AFB337D}"/>
    <cellStyle name="p_VERA_ccimod4-b1_Xl0000044" xfId="3567" xr:uid="{0658A28E-D2D7-4AB0-A83E-CB7713BE5040}"/>
    <cellStyle name="p_VERA_CHTR model_initiation" xfId="1982" xr:uid="{00000000-0005-0000-0000-0000C5070000}"/>
    <cellStyle name="p_VERA_CHTR model_initiation 2" xfId="1983" xr:uid="{00000000-0005-0000-0000-0000C6070000}"/>
    <cellStyle name="p_VERA_CHTR model_initiation_Armenia proposed DS Price-list and Filuet prices19 Dec 2011" xfId="3568" xr:uid="{C8604C6E-BADD-4585-AD5F-7B0F0E3A1CC0}"/>
    <cellStyle name="p_VERA_CHTR model_initiation_DSR Monthly 2012" xfId="3569" xr:uid="{E4F17D89-002C-4B98-9835-B353A4DB7557}"/>
    <cellStyle name="p_VERA_CHTR model_initiation_KYRG NIP Pricing proposal v2" xfId="3570" xr:uid="{45E76C5A-A351-4629-B5B1-1C57E3EDAB4F}"/>
    <cellStyle name="p_VERA_CHTR model_initiation_Kyrgsystan Importer PL" xfId="3571" xr:uid="{B55D8B99-0AC7-4429-BDB7-31242B152E4F}"/>
    <cellStyle name="p_VERA_CHTR model_initiation_Kyrgyzstan PAR RSM v.5" xfId="3572" xr:uid="{955E195C-F637-4E65-96EA-4FC581B9E311}"/>
    <cellStyle name="p_VERA_CHTR model_initiation_Mongolia Pricing comparision_v3_AQ 3%  6%" xfId="3573" xr:uid="{557BAFD6-495C-4843-BA01-2C631B3BD686}"/>
    <cellStyle name="p_VERA_CHTR model_initiation_Mongolia Pricing comparision_v3_AQ 3%  6% 2" xfId="3574" xr:uid="{5E0F6FD2-E344-4CF2-917A-B559F431C5F2}"/>
    <cellStyle name="p_VERA_CHTR model_initiation_Mongolia_Pricing_v2_mail" xfId="3575" xr:uid="{424A189E-2E1C-48FC-B2C2-1B5D6C4D676F}"/>
    <cellStyle name="p_VERA_CHTR model_initiation_Mongolia_Pricing_v2_mail 2" xfId="3576" xr:uid="{D8B80249-B146-4AA4-9D59-279A1365A981}"/>
    <cellStyle name="p_VERA_CHTR model_initiation_Xl0000044" xfId="3577" xr:uid="{CF1D354B-EB51-4AD3-A444-FADE1BBF539F}"/>
    <cellStyle name="p_VERA_Cox Initiation Model.xls Chart 3" xfId="1984" xr:uid="{00000000-0005-0000-0000-0000C7070000}"/>
    <cellStyle name="p_VERA_Cox Initiation Model.xls Chart 3 2" xfId="1985" xr:uid="{00000000-0005-0000-0000-0000C8070000}"/>
    <cellStyle name="p_VERA_Cox Initiation Model.xls Chart 3_Armenia proposed DS Price-list and Filuet prices19 Dec 2011" xfId="3578" xr:uid="{9A90F41D-7423-44F6-AF55-EDCC3D3754C8}"/>
    <cellStyle name="p_VERA_Cox Initiation Model.xls Chart 3_DSR Monthly 2012" xfId="3579" xr:uid="{DB12A84A-B47F-40C6-A62D-90C3B1CB3336}"/>
    <cellStyle name="p_VERA_Cox Initiation Model.xls Chart 3_KYRG NIP Pricing proposal v2" xfId="3580" xr:uid="{3482FA9D-7FDB-4B12-99A5-846B629A205A}"/>
    <cellStyle name="p_VERA_Cox Initiation Model.xls Chart 3_Kyrgsystan Importer PL" xfId="3581" xr:uid="{DE6D5B9C-D32B-4849-95CA-5248C9E56768}"/>
    <cellStyle name="p_VERA_Cox Initiation Model.xls Chart 3_Kyrgyzstan PAR RSM v.5" xfId="3582" xr:uid="{2D3413CE-688D-405D-BE96-E21529EA4260}"/>
    <cellStyle name="p_VERA_Cox Initiation Model.xls Chart 3_Mongolia Pricing comparision_v3_AQ 3%  6%" xfId="3583" xr:uid="{0331581A-D6FE-4F0A-B459-03D9043DC8A3}"/>
    <cellStyle name="p_VERA_Cox Initiation Model.xls Chart 3_Mongolia Pricing comparision_v3_AQ 3%  6% 2" xfId="3584" xr:uid="{132F2474-DF46-4355-B5CF-AFE7F62F2343}"/>
    <cellStyle name="p_VERA_Cox Initiation Model.xls Chart 3_Mongolia_Pricing_v2_mail" xfId="3585" xr:uid="{804A150A-F4F0-4E61-9248-401AD28B7914}"/>
    <cellStyle name="p_VERA_Cox Initiation Model.xls Chart 3_Mongolia_Pricing_v2_mail 2" xfId="3586" xr:uid="{DE02CE4F-70DB-4C58-A8C6-DD1CC224F5D5}"/>
    <cellStyle name="p_VERA_Cox Initiation Model.xls Chart 3_Xl0000044" xfId="3587" xr:uid="{CB12980C-7C0F-4218-8A94-F70C1FCC24FB}"/>
    <cellStyle name="p_VERA_DSR Monthly 2012" xfId="3588" xr:uid="{DF4F91C2-8C36-43ED-B76B-684292989E0A}"/>
    <cellStyle name="p_VERA_KYRG NIP Pricing proposal v2" xfId="3589" xr:uid="{0323E843-3915-4B3B-9C9C-4B96B9708DB7}"/>
    <cellStyle name="p_VERA_Kyrgsystan Importer PL" xfId="3590" xr:uid="{5697B20B-A5EC-405B-B626-DFD1953FEB96}"/>
    <cellStyle name="p_VERA_Kyrgyzstan PAR RSM v.5" xfId="3591" xr:uid="{0F7A585E-02CC-4015-BCD9-5C1EF3BFDCF2}"/>
    <cellStyle name="p_VERA_Mongolia Pricing comparision_v3_AQ 3%  6%" xfId="3592" xr:uid="{B91AFED5-AE3C-4E4F-8E2C-1D69EF42F743}"/>
    <cellStyle name="p_VERA_Mongolia Pricing comparision_v3_AQ 3%  6% 2" xfId="3593" xr:uid="{69A6F84E-8610-485B-B63F-E6ECECD7ECEC}"/>
    <cellStyle name="p_VERA_Mongolia_Pricing_v2_mail" xfId="3594" xr:uid="{20DBA0A3-A427-46DB-913F-5CE41856B2E1}"/>
    <cellStyle name="p_VERA_Mongolia_Pricing_v2_mail 2" xfId="3595" xr:uid="{EEACE1C0-0100-43D6-9177-51B8D596E83E}"/>
    <cellStyle name="p_VERA_sitemod51" xfId="1986" xr:uid="{00000000-0005-0000-0000-0000C9070000}"/>
    <cellStyle name="p_VERA_sitemod51 2" xfId="1987" xr:uid="{00000000-0005-0000-0000-0000CA070000}"/>
    <cellStyle name="p_VERA_sitemod51_Armenia proposed DS Price-list and Filuet prices19 Dec 2011" xfId="3596" xr:uid="{189C9440-986E-40DE-A202-DE361F0A8E0B}"/>
    <cellStyle name="p_VERA_sitemod51_DSR Monthly 2012" xfId="3597" xr:uid="{2F120B43-7856-41B3-86D2-BE3186828862}"/>
    <cellStyle name="p_VERA_sitemod51_KYRG NIP Pricing proposal v2" xfId="3598" xr:uid="{183221A0-6447-42AB-AADD-3CA5C8136FD9}"/>
    <cellStyle name="p_VERA_sitemod51_Kyrgsystan Importer PL" xfId="3599" xr:uid="{843005D0-5C2C-45D9-A92B-1B82AC6D1C8F}"/>
    <cellStyle name="p_VERA_sitemod51_Kyrgyzstan PAR RSM v.5" xfId="3600" xr:uid="{347932FD-8710-44E1-BBFC-B410E8553EF9}"/>
    <cellStyle name="p_VERA_sitemod51_Mongolia Pricing comparision_v3_AQ 3%  6%" xfId="3601" xr:uid="{FB46429A-4CB8-4B1B-9D1C-925F036A6DFD}"/>
    <cellStyle name="p_VERA_sitemod51_Mongolia Pricing comparision_v3_AQ 3%  6% 2" xfId="3602" xr:uid="{4595987B-6ADF-402D-ADA2-E8BF9B904683}"/>
    <cellStyle name="p_VERA_sitemod51_Mongolia_Pricing_v2_mail" xfId="3603" xr:uid="{67684F9A-7C6D-4B89-8DD4-150FBEF336A5}"/>
    <cellStyle name="p_VERA_sitemod51_Mongolia_Pricing_v2_mail 2" xfId="3604" xr:uid="{94D4CABE-203B-4F02-9C7F-264A933B26C9}"/>
    <cellStyle name="p_VERA_sitemod51_Xl0000044" xfId="3605" xr:uid="{49DB247E-DA92-4969-B444-2A48C9D4323A}"/>
    <cellStyle name="p_VERA_Xl0000044" xfId="3606" xr:uid="{7751ADF4-7C90-4BBF-AF48-EFA63897F10B}"/>
    <cellStyle name="p_wabi 6" xfId="1988" xr:uid="{00000000-0005-0000-0000-0000CB070000}"/>
    <cellStyle name="p_Xl0000044" xfId="3607" xr:uid="{F0D77B8C-B364-48D3-A9BE-71CE1FDB04B2}"/>
    <cellStyle name="p_Young Model 3" xfId="1989" xr:uid="{00000000-0005-0000-0000-0000CC070000}"/>
    <cellStyle name="p0" xfId="1990" xr:uid="{00000000-0005-0000-0000-0000CD070000}"/>
    <cellStyle name="p0 2" xfId="1991" xr:uid="{00000000-0005-0000-0000-0000CE070000}"/>
    <cellStyle name="p0]" xfId="1992" xr:uid="{00000000-0005-0000-0000-0000CF070000}"/>
    <cellStyle name="p0_clay1a" xfId="1993" xr:uid="{00000000-0005-0000-0000-0000D0070000}"/>
    <cellStyle name="p02" xfId="1994" xr:uid="{00000000-0005-0000-0000-0000D1070000}"/>
    <cellStyle name="p02 2" xfId="3609" xr:uid="{BA65C881-5298-4CE1-81EF-D4C81D066057}"/>
    <cellStyle name="p02 3" xfId="3608" xr:uid="{44C7991A-C10D-466C-9DDE-3DB2DA38F103}"/>
    <cellStyle name="p1" xfId="1995" xr:uid="{00000000-0005-0000-0000-0000D2070000}"/>
    <cellStyle name="p1 2" xfId="1996" xr:uid="{00000000-0005-0000-0000-0000D3070000}"/>
    <cellStyle name="p1\" xfId="1997" xr:uid="{00000000-0005-0000-0000-0000D4070000}"/>
    <cellStyle name="p1\ 2" xfId="3610" xr:uid="{9E64E01D-9E5D-4678-9283-13D41F8E0FD6}"/>
    <cellStyle name="p1_Ameritech Model 5 (Standalone.docsis)" xfId="1998" xr:uid="{00000000-0005-0000-0000-0000D5070000}"/>
    <cellStyle name="p1`" xfId="1999" xr:uid="{00000000-0005-0000-0000-0000D6070000}"/>
    <cellStyle name="p11" xfId="2000" xr:uid="{00000000-0005-0000-0000-0000D7070000}"/>
    <cellStyle name="p12" xfId="2001" xr:uid="{00000000-0005-0000-0000-0000D8070000}"/>
    <cellStyle name="p1x" xfId="2002" xr:uid="{00000000-0005-0000-0000-0000D9070000}"/>
    <cellStyle name="p2" xfId="2003" xr:uid="{00000000-0005-0000-0000-0000DA070000}"/>
    <cellStyle name="p2 2" xfId="2004" xr:uid="{00000000-0005-0000-0000-0000DB070000}"/>
    <cellStyle name="p212" xfId="2005" xr:uid="{00000000-0005-0000-0000-0000DC070000}"/>
    <cellStyle name="p3" xfId="2006" xr:uid="{00000000-0005-0000-0000-0000DD070000}"/>
    <cellStyle name="p3 2" xfId="2007" xr:uid="{00000000-0005-0000-0000-0000DE070000}"/>
    <cellStyle name="Page Heading" xfId="2008" xr:uid="{00000000-0005-0000-0000-0000DF070000}"/>
    <cellStyle name="Page Heading Large" xfId="2009" xr:uid="{00000000-0005-0000-0000-0000E0070000}"/>
    <cellStyle name="Page Heading Small" xfId="2010" xr:uid="{00000000-0005-0000-0000-0000E1070000}"/>
    <cellStyle name="Page Heading_2007_5YrFcst_AM v40" xfId="2011" xr:uid="{00000000-0005-0000-0000-0000E2070000}"/>
    <cellStyle name="Page Number" xfId="2012" xr:uid="{00000000-0005-0000-0000-0000E3070000}"/>
    <cellStyle name="paint" xfId="2013" xr:uid="{00000000-0005-0000-0000-0000E4070000}"/>
    <cellStyle name="Palatino" xfId="2014" xr:uid="{00000000-0005-0000-0000-0000E5070000}"/>
    <cellStyle name="pc1" xfId="2015" xr:uid="{00000000-0005-0000-0000-0000E6070000}"/>
    <cellStyle name="pcent" xfId="2016" xr:uid="{00000000-0005-0000-0000-0000E7070000}"/>
    <cellStyle name="pct_sub" xfId="2017" xr:uid="{00000000-0005-0000-0000-0000E8070000}"/>
    <cellStyle name="Pctg" xfId="2018" xr:uid="{00000000-0005-0000-0000-0000E9070000}"/>
    <cellStyle name="Pctg 2" xfId="2019" xr:uid="{00000000-0005-0000-0000-0000EA070000}"/>
    <cellStyle name="per.style" xfId="2020" xr:uid="{00000000-0005-0000-0000-0000EB070000}"/>
    <cellStyle name="Percen - Style5" xfId="2021" xr:uid="{00000000-0005-0000-0000-0000EC070000}"/>
    <cellStyle name="Percent" xfId="2022" builtinId="5"/>
    <cellStyle name="Percent (0)" xfId="2023" xr:uid="{00000000-0005-0000-0000-0000EE070000}"/>
    <cellStyle name="Percent (0) 2" xfId="2024" xr:uid="{00000000-0005-0000-0000-0000EF070000}"/>
    <cellStyle name="Percent (1)" xfId="2025" xr:uid="{00000000-0005-0000-0000-0000F0070000}"/>
    <cellStyle name="Percent (1) 2" xfId="2026" xr:uid="{00000000-0005-0000-0000-0000F1070000}"/>
    <cellStyle name="Percent (2)" xfId="2027" xr:uid="{00000000-0005-0000-0000-0000F2070000}"/>
    <cellStyle name="Percent (2) 2" xfId="2028" xr:uid="{00000000-0005-0000-0000-0000F3070000}"/>
    <cellStyle name="Percent [0%]" xfId="2029" xr:uid="{00000000-0005-0000-0000-0000F4070000}"/>
    <cellStyle name="Percent [0.0]" xfId="2030" xr:uid="{00000000-0005-0000-0000-0000F5070000}"/>
    <cellStyle name="Percent [0.0] 2" xfId="3612" xr:uid="{D4297C10-860F-427E-AF8D-EAF391D18E4F}"/>
    <cellStyle name="Percent [0.0] 3" xfId="3611" xr:uid="{E1398A8F-FEA2-40E1-98EB-0ADBFAF03DF0}"/>
    <cellStyle name="Percent [0.00%]" xfId="2031" xr:uid="{00000000-0005-0000-0000-0000F6070000}"/>
    <cellStyle name="Percent [0.00]" xfId="2032" xr:uid="{00000000-0005-0000-0000-0000F7070000}"/>
    <cellStyle name="Percent [0.00] 2" xfId="3614" xr:uid="{B73BD486-4931-4333-9C2C-81ED2D4BDF9A}"/>
    <cellStyle name="Percent [0.00] 3" xfId="3613" xr:uid="{E59F3077-CD5D-4199-AAFE-3F7040CF96B5}"/>
    <cellStyle name="Percent [0]" xfId="2033" xr:uid="{00000000-0005-0000-0000-0000F8070000}"/>
    <cellStyle name="Percent [0] 2" xfId="2034" xr:uid="{00000000-0005-0000-0000-0000F9070000}"/>
    <cellStyle name="Percent [00]" xfId="2035" xr:uid="{00000000-0005-0000-0000-0000FA070000}"/>
    <cellStyle name="Percent [00] 2" xfId="2036" xr:uid="{00000000-0005-0000-0000-0000FB070000}"/>
    <cellStyle name="Percent [1]" xfId="2037" xr:uid="{00000000-0005-0000-0000-0000FC070000}"/>
    <cellStyle name="Percent [1] 2" xfId="2038" xr:uid="{00000000-0005-0000-0000-0000FD070000}"/>
    <cellStyle name="Percent [1][]" xfId="2039" xr:uid="{00000000-0005-0000-0000-0000FE070000}"/>
    <cellStyle name="Percent [1][] 2" xfId="2040" xr:uid="{00000000-0005-0000-0000-0000FF070000}"/>
    <cellStyle name="Percent [1]_Church's Model" xfId="2041" xr:uid="{00000000-0005-0000-0000-000000080000}"/>
    <cellStyle name="Percent [2]" xfId="2042" xr:uid="{00000000-0005-0000-0000-000001080000}"/>
    <cellStyle name="Percent [2] 2" xfId="2043" xr:uid="{00000000-0005-0000-0000-000002080000}"/>
    <cellStyle name="Percent 1" xfId="2044" xr:uid="{00000000-0005-0000-0000-000003080000}"/>
    <cellStyle name="Percent 1 2" xfId="2045" xr:uid="{00000000-0005-0000-0000-000004080000}"/>
    <cellStyle name="Percent 10" xfId="2046" xr:uid="{00000000-0005-0000-0000-000005080000}"/>
    <cellStyle name="Percent 10 2" xfId="4387" xr:uid="{9036D363-AFB7-4BFA-9AE2-8E29084E21BC}"/>
    <cellStyle name="Percent 10 3" xfId="3615" xr:uid="{4C8C9B53-7A07-4266-9EF1-992199718308}"/>
    <cellStyle name="Percent 11" xfId="2047" xr:uid="{00000000-0005-0000-0000-000006080000}"/>
    <cellStyle name="Percent 11 2" xfId="3616" xr:uid="{B555B612-6AC5-4843-BE6F-842C23732FA1}"/>
    <cellStyle name="Percent 12" xfId="2198" xr:uid="{00000000-0005-0000-0000-00001C090000}"/>
    <cellStyle name="Percent 12 2" xfId="3617" xr:uid="{63E49047-7D46-4354-9083-08DC56B83808}"/>
    <cellStyle name="Percent 13" xfId="3618" xr:uid="{8DA0BF7C-F2D3-4250-864F-0447025F8017}"/>
    <cellStyle name="Percent 14" xfId="3619" xr:uid="{30B33583-2636-4C9D-9F25-0F625BC1386E}"/>
    <cellStyle name="Percent 15" xfId="3620" xr:uid="{F71F5C5E-1016-4F8B-B6D1-540DEC49D5A5}"/>
    <cellStyle name="Percent 16" xfId="3621" xr:uid="{424AE7E3-3122-498D-A670-3F167ED021F6}"/>
    <cellStyle name="Percent 17" xfId="3622" xr:uid="{6B786A33-963C-45A8-88CB-D4E13B13A198}"/>
    <cellStyle name="Percent 18" xfId="3623" xr:uid="{4A5B09F1-9F4C-4689-B4DC-BC9B111DB7F5}"/>
    <cellStyle name="Percent 19" xfId="3624" xr:uid="{DE1F34A6-CC0D-45E8-B588-CCAFC77A680F}"/>
    <cellStyle name="Percent 2" xfId="2048" xr:uid="{00000000-0005-0000-0000-000007080000}"/>
    <cellStyle name="Percent 2 2" xfId="2049" xr:uid="{00000000-0005-0000-0000-000008080000}"/>
    <cellStyle name="Percent 2 3" xfId="3625" xr:uid="{63E8936F-99FA-4766-AB42-4C2BF979D227}"/>
    <cellStyle name="Percent 2 4" xfId="3626" xr:uid="{D0C60EE2-D1AB-4FEC-B799-1089F4EFC643}"/>
    <cellStyle name="Percent 20" xfId="3627" xr:uid="{1DA46F3F-635C-470A-AC21-BABB36CA0788}"/>
    <cellStyle name="Percent 21" xfId="3628" xr:uid="{B53AB6C3-E54F-4407-A2ED-E82B9A60AED8}"/>
    <cellStyle name="Percent 22" xfId="3629" xr:uid="{0F900EF3-82F1-4835-A9E3-72591D47BF7C}"/>
    <cellStyle name="Percent 23" xfId="3630" xr:uid="{669359EC-DA80-4140-BF06-3875E180DE1C}"/>
    <cellStyle name="Percent 3" xfId="2050" xr:uid="{00000000-0005-0000-0000-000009080000}"/>
    <cellStyle name="Percent 3 2" xfId="2051" xr:uid="{00000000-0005-0000-0000-00000A080000}"/>
    <cellStyle name="Percent 4" xfId="2052" xr:uid="{00000000-0005-0000-0000-00000B080000}"/>
    <cellStyle name="Percent 5" xfId="2053" xr:uid="{00000000-0005-0000-0000-00000C080000}"/>
    <cellStyle name="Percent 6" xfId="2054" xr:uid="{00000000-0005-0000-0000-00000D080000}"/>
    <cellStyle name="Percent 7" xfId="2055" xr:uid="{00000000-0005-0000-0000-00000E080000}"/>
    <cellStyle name="Percent 7 2" xfId="2056" xr:uid="{00000000-0005-0000-0000-00000F080000}"/>
    <cellStyle name="Percent 7 2 2" xfId="2255" xr:uid="{00000000-0005-0000-0000-00001C010000}"/>
    <cellStyle name="Percent 7 3" xfId="2057" xr:uid="{00000000-0005-0000-0000-000010080000}"/>
    <cellStyle name="Percent 7 4" xfId="2217" xr:uid="{00000000-0005-0000-0000-00001B010000}"/>
    <cellStyle name="Percent 8" xfId="2058" xr:uid="{00000000-0005-0000-0000-000011080000}"/>
    <cellStyle name="Percent 9" xfId="2059" xr:uid="{00000000-0005-0000-0000-000012080000}"/>
    <cellStyle name="Percent Decimal" xfId="2060" xr:uid="{00000000-0005-0000-0000-000013080000}"/>
    <cellStyle name="percent har" xfId="2061" xr:uid="{00000000-0005-0000-0000-000014080000}"/>
    <cellStyle name="Percent Hard" xfId="2062" xr:uid="{00000000-0005-0000-0000-000015080000}"/>
    <cellStyle name="Percent Input" xfId="2063" xr:uid="{00000000-0005-0000-0000-000016080000}"/>
    <cellStyle name="Percent(1)" xfId="2064" xr:uid="{00000000-0005-0000-0000-000017080000}"/>
    <cellStyle name="Percent(2)" xfId="2065" xr:uid="{00000000-0005-0000-0000-000018080000}"/>
    <cellStyle name="Percent(2) 2" xfId="2066" xr:uid="{00000000-0005-0000-0000-000019080000}"/>
    <cellStyle name="Percent(ppt)" xfId="2067" xr:uid="{00000000-0005-0000-0000-00001A080000}"/>
    <cellStyle name="Percent(ppt)(0)" xfId="2068" xr:uid="{00000000-0005-0000-0000-00001B080000}"/>
    <cellStyle name="Percent(ppt)(1)" xfId="2069" xr:uid="{00000000-0005-0000-0000-00001C080000}"/>
    <cellStyle name="Percent[ppt]" xfId="2070" xr:uid="{00000000-0005-0000-0000-00001D080000}"/>
    <cellStyle name="Percent0" xfId="2071" xr:uid="{00000000-0005-0000-0000-00001E080000}"/>
    <cellStyle name="Percent00" xfId="2072" xr:uid="{00000000-0005-0000-0000-00001F080000}"/>
    <cellStyle name="Percent00 2" xfId="2073" xr:uid="{00000000-0005-0000-0000-000020080000}"/>
    <cellStyle name="Percent1" xfId="2074" xr:uid="{00000000-0005-0000-0000-000021080000}"/>
    <cellStyle name="Percent1(-)" xfId="2075" xr:uid="{00000000-0005-0000-0000-000022080000}"/>
    <cellStyle name="Percent1(-) 2" xfId="2076" xr:uid="{00000000-0005-0000-0000-000023080000}"/>
    <cellStyle name="Percent1_2007_5YrFcst_AM v40" xfId="2077" xr:uid="{00000000-0005-0000-0000-000024080000}"/>
    <cellStyle name="Percent1Blue" xfId="2078" xr:uid="{00000000-0005-0000-0000-000025080000}"/>
    <cellStyle name="Percent2" xfId="2079" xr:uid="{00000000-0005-0000-0000-000026080000}"/>
    <cellStyle name="Percent2Blue" xfId="2080" xr:uid="{00000000-0005-0000-0000-000027080000}"/>
    <cellStyle name="PERCENTAGE" xfId="2081" xr:uid="{00000000-0005-0000-0000-000028080000}"/>
    <cellStyle name="PERCENTAGE 2" xfId="3632" xr:uid="{DF9B7C9A-135C-4434-9F99-2AC0BDE58000}"/>
    <cellStyle name="PERCENTAGE 3" xfId="3631" xr:uid="{07700893-6766-4BA2-BFE6-15FDE4F38C49}"/>
    <cellStyle name="PercentChange" xfId="2082" xr:uid="{00000000-0005-0000-0000-000029080000}"/>
    <cellStyle name="PercentDash0" xfId="2083" xr:uid="{00000000-0005-0000-0000-00002A080000}"/>
    <cellStyle name="PercentSales" xfId="2084" xr:uid="{00000000-0005-0000-0000-00002B080000}"/>
    <cellStyle name="PercentText0" xfId="2085" xr:uid="{00000000-0005-0000-0000-00002C080000}"/>
    <cellStyle name="PercentText0 2" xfId="2086" xr:uid="{00000000-0005-0000-0000-00002D080000}"/>
    <cellStyle name="Percentuale 2" xfId="2087" xr:uid="{00000000-0005-0000-0000-00002E080000}"/>
    <cellStyle name="Percentuale 2 2" xfId="2088" xr:uid="{00000000-0005-0000-0000-00002F080000}"/>
    <cellStyle name="perecent" xfId="2089" xr:uid="{00000000-0005-0000-0000-000030080000}"/>
    <cellStyle name="Periods" xfId="2090" xr:uid="{00000000-0005-0000-0000-000031080000}"/>
    <cellStyle name="Perlong" xfId="2091" xr:uid="{00000000-0005-0000-0000-000032080000}"/>
    <cellStyle name="Phone" xfId="2092" xr:uid="{00000000-0005-0000-0000-000033080000}"/>
    <cellStyle name="po1" xfId="2093" xr:uid="{00000000-0005-0000-0000-000034080000}"/>
    <cellStyle name="po1 2" xfId="3634" xr:uid="{BE9DC109-0925-463F-91E8-F3C821866776}"/>
    <cellStyle name="po1 3" xfId="3633" xr:uid="{F380F56F-FF5D-47DA-B638-0171F0B5D587}"/>
    <cellStyle name="Porcentagem 2" xfId="3635" xr:uid="{0D213EBC-7595-4372-A875-496AAC7637DE}"/>
    <cellStyle name="Porcentagem 3" xfId="3636" xr:uid="{302E6882-A65E-4A6F-BEEE-D222E1904889}"/>
    <cellStyle name="Porcentagem 4" xfId="3637" xr:uid="{5D8DAF91-38E9-4247-B5E1-50E329429F37}"/>
    <cellStyle name="Porcentagem 5" xfId="3638" xr:uid="{773E9E78-866A-4F64-B12A-799C352A0770}"/>
    <cellStyle name="pound" xfId="2094" xr:uid="{00000000-0005-0000-0000-000035080000}"/>
    <cellStyle name="pound 2" xfId="2095" xr:uid="{00000000-0005-0000-0000-000036080000}"/>
    <cellStyle name="pound_Armenia_EApricing_020912" xfId="3639" xr:uid="{00887BB9-DD8F-499C-8102-D710062FD793}"/>
    <cellStyle name="Pounds2" xfId="2096" xr:uid="{00000000-0005-0000-0000-000037080000}"/>
    <cellStyle name="Pounds2 2" xfId="2097" xr:uid="{00000000-0005-0000-0000-000038080000}"/>
    <cellStyle name="Pounds2_Armenia_EApricing_020912" xfId="3640" xr:uid="{5B799DF6-551E-4352-B8AF-4FE8B4A010B2}"/>
    <cellStyle name="Pourcentage_pldt" xfId="2098" xr:uid="{00000000-0005-0000-0000-000039080000}"/>
    <cellStyle name="pp" xfId="2099" xr:uid="{00000000-0005-0000-0000-00003A080000}"/>
    <cellStyle name="pp 2" xfId="2100" xr:uid="{00000000-0005-0000-0000-00003B080000}"/>
    <cellStyle name="pp1" xfId="2101" xr:uid="{00000000-0005-0000-0000-00003C080000}"/>
    <cellStyle name="PrePop Currency (0)" xfId="2102" xr:uid="{00000000-0005-0000-0000-00003D080000}"/>
    <cellStyle name="PrePop Currency (0) 2" xfId="2103" xr:uid="{00000000-0005-0000-0000-00003E080000}"/>
    <cellStyle name="PrePop Currency (0)_Armenia_EApricing_020912" xfId="3641" xr:uid="{DF0B94A5-1916-46D7-811D-90BCA21F8F11}"/>
    <cellStyle name="PrePop Currency (2)" xfId="2104" xr:uid="{00000000-0005-0000-0000-00003F080000}"/>
    <cellStyle name="PrePop Currency (2) 2" xfId="2105" xr:uid="{00000000-0005-0000-0000-000040080000}"/>
    <cellStyle name="PrePop Currency (2)_Armenia_EApricing_020912" xfId="3642" xr:uid="{25ABA311-C675-4B92-8FA5-C6331EC57186}"/>
    <cellStyle name="PrePop Units (0)" xfId="2106" xr:uid="{00000000-0005-0000-0000-000041080000}"/>
    <cellStyle name="PrePop Units (0) 2" xfId="2107" xr:uid="{00000000-0005-0000-0000-000042080000}"/>
    <cellStyle name="PrePop Units (0)_Armenia_EApricing_020912" xfId="3643" xr:uid="{88C0728D-3339-4EE8-9375-8CE8D274A5BE}"/>
    <cellStyle name="PrePop Units (1)" xfId="2108" xr:uid="{00000000-0005-0000-0000-000043080000}"/>
    <cellStyle name="PrePop Units (1) 2" xfId="2109" xr:uid="{00000000-0005-0000-0000-000044080000}"/>
    <cellStyle name="PrePop Units (1)_Armenia_EApricing_020912" xfId="3644" xr:uid="{9C2AD83F-752F-4AB3-9181-DC862093D506}"/>
    <cellStyle name="PrePop Units (2)" xfId="2110" xr:uid="{00000000-0005-0000-0000-000045080000}"/>
    <cellStyle name="PrePop Units (2) 2" xfId="2111" xr:uid="{00000000-0005-0000-0000-000046080000}"/>
    <cellStyle name="PrePop Units (2)_Armenia_EApricing_020912" xfId="3645" xr:uid="{94A7E3C2-030A-4638-8729-D25453154FC2}"/>
    <cellStyle name="Price" xfId="2112" xr:uid="{00000000-0005-0000-0000-000047080000}"/>
    <cellStyle name="Price 2" xfId="3647" xr:uid="{613A0D97-724C-4B6F-BD0F-1205A257015B}"/>
    <cellStyle name="Price 3" xfId="3646" xr:uid="{FFA54DF3-B65B-4652-BD0A-CCBA4509B8B6}"/>
    <cellStyle name="pricing" xfId="2113" xr:uid="{00000000-0005-0000-0000-000048080000}"/>
    <cellStyle name="Private" xfId="2114" xr:uid="{00000000-0005-0000-0000-000049080000}"/>
    <cellStyle name="Private 2" xfId="3649" xr:uid="{75F004F6-9D8A-4370-AEF2-50F7A226A0EF}"/>
    <cellStyle name="Private 3" xfId="3648" xr:uid="{4004AED5-59CF-4467-BFD5-2EBC2D3CCD50}"/>
    <cellStyle name="Private1" xfId="2115" xr:uid="{00000000-0005-0000-0000-00004A080000}"/>
    <cellStyle name="Private1 2" xfId="2116" xr:uid="{00000000-0005-0000-0000-00004B080000}"/>
    <cellStyle name="Product Title" xfId="2117" xr:uid="{00000000-0005-0000-0000-00004C080000}"/>
    <cellStyle name="Protected" xfId="2118" xr:uid="{00000000-0005-0000-0000-00004D080000}"/>
    <cellStyle name="Protected 2" xfId="2119" xr:uid="{00000000-0005-0000-0000-00004E080000}"/>
    <cellStyle name="PSChar" xfId="2120" xr:uid="{00000000-0005-0000-0000-00004F080000}"/>
    <cellStyle name="PSDate" xfId="2121" xr:uid="{00000000-0005-0000-0000-000050080000}"/>
    <cellStyle name="PSDec" xfId="2122" xr:uid="{00000000-0005-0000-0000-000051080000}"/>
    <cellStyle name="PSHeading" xfId="2123" xr:uid="{00000000-0005-0000-0000-000052080000}"/>
    <cellStyle name="PSHeading 2" xfId="3650" xr:uid="{C0CEE199-9C8A-4728-A41C-904673C085BF}"/>
    <cellStyle name="PSInt" xfId="2124" xr:uid="{00000000-0005-0000-0000-000053080000}"/>
    <cellStyle name="PSSpacer" xfId="2125" xr:uid="{00000000-0005-0000-0000-000054080000}"/>
    <cellStyle name="q1" xfId="2126" xr:uid="{00000000-0005-0000-0000-000055080000}"/>
    <cellStyle name="q1 2" xfId="2127" xr:uid="{00000000-0005-0000-0000-000056080000}"/>
    <cellStyle name="q2" xfId="2128" xr:uid="{00000000-0005-0000-0000-000057080000}"/>
    <cellStyle name="q2 2" xfId="2129" xr:uid="{00000000-0005-0000-0000-000058080000}"/>
    <cellStyle name="q3" xfId="2130" xr:uid="{00000000-0005-0000-0000-000059080000}"/>
    <cellStyle name="q3 2" xfId="2131" xr:uid="{00000000-0005-0000-0000-00005A080000}"/>
    <cellStyle name="q4" xfId="2132" xr:uid="{00000000-0005-0000-0000-00005B080000}"/>
    <cellStyle name="q4 2" xfId="2133" xr:uid="{00000000-0005-0000-0000-00005C080000}"/>
    <cellStyle name="q5" xfId="2134" xr:uid="{00000000-0005-0000-0000-00005D080000}"/>
    <cellStyle name="q5 2" xfId="2135" xr:uid="{00000000-0005-0000-0000-00005E080000}"/>
    <cellStyle name="q5 2 2" xfId="3656" xr:uid="{C9FD84F5-4BFB-4547-93F4-6F23B1F6A210}"/>
    <cellStyle name="q5 2 3" xfId="3655" xr:uid="{9515D4B1-50FC-4CEA-8272-5BB1C8CDA360}"/>
    <cellStyle name="q5 3" xfId="3657" xr:uid="{7F4630B9-8A0B-47D8-BEC0-21E4E87A0ECD}"/>
    <cellStyle name="q5 4" xfId="3654" xr:uid="{21CA5D3D-1E9A-4DE2-9953-824D2D8994E0}"/>
    <cellStyle name="q5_Armenia_EApricing_020912" xfId="3658" xr:uid="{5A232FC8-63C7-4654-96B0-6B971014DC8E}"/>
    <cellStyle name="r" xfId="2136" xr:uid="{00000000-0005-0000-0000-00005F080000}"/>
    <cellStyle name="Rate" xfId="2137" xr:uid="{00000000-0005-0000-0000-000060080000}"/>
    <cellStyle name="Ratio (1)" xfId="2138" xr:uid="{00000000-0005-0000-0000-000061080000}"/>
    <cellStyle name="Ratio (1) 2" xfId="2139" xr:uid="{00000000-0005-0000-0000-000062080000}"/>
    <cellStyle name="Ratio (2)" xfId="2140" xr:uid="{00000000-0005-0000-0000-000063080000}"/>
    <cellStyle name="Ratio (2) 2" xfId="2141" xr:uid="{00000000-0005-0000-0000-000064080000}"/>
    <cellStyle name="Ratio_U (1)" xfId="2142" xr:uid="{00000000-0005-0000-0000-000065080000}"/>
    <cellStyle name="RatioX" xfId="2143" xr:uid="{00000000-0005-0000-0000-000066080000}"/>
    <cellStyle name="ReadInData" xfId="2144" xr:uid="{00000000-0005-0000-0000-000067080000}"/>
    <cellStyle name="Red" xfId="2145" xr:uid="{00000000-0005-0000-0000-000068080000}"/>
    <cellStyle name="Red font" xfId="2146" xr:uid="{00000000-0005-0000-0000-000069080000}"/>
    <cellStyle name="Red Text" xfId="2147" xr:uid="{00000000-0005-0000-0000-00006A080000}"/>
    <cellStyle name="Red Text 2" xfId="3660" xr:uid="{5CEFA9B1-6329-4A8B-A0B4-7A20A0864FA1}"/>
    <cellStyle name="Red Text 2 2" xfId="4415" xr:uid="{85F8C338-F1B6-41B3-BA4B-D5F1F760FB92}"/>
    <cellStyle name="Red Text 3" xfId="3659" xr:uid="{7864E28A-2025-4C9F-A0AC-86BCD8D67307}"/>
    <cellStyle name="Red Text 4" xfId="4414" xr:uid="{6F5AE8CB-7349-494F-8BCA-55F3F225B822}"/>
    <cellStyle name="Red_DSR Monthly 2012" xfId="3661" xr:uid="{3B2A98DF-01D5-49EF-9B4D-3A9AE9072381}"/>
    <cellStyle name="ref" xfId="2148" xr:uid="{00000000-0005-0000-0000-00006B080000}"/>
    <cellStyle name="regstoresfromspecstores" xfId="2149" xr:uid="{00000000-0005-0000-0000-00006C080000}"/>
    <cellStyle name="ReportNums" xfId="3662" xr:uid="{A57AE128-07AB-45D1-B28E-295AEB3C7F24}"/>
    <cellStyle name="ReportNums 2" xfId="3663" xr:uid="{22A25E86-1343-4D19-91FE-7FB0D0A2A504}"/>
    <cellStyle name="ReportNums 2 2" xfId="3664" xr:uid="{0347D060-0554-4524-8520-57DA75FC7E67}"/>
    <cellStyle name="ReportNums 3" xfId="3665" xr:uid="{20A00B4B-6F66-4825-A8B5-BE6C69AC2B3F}"/>
    <cellStyle name="ReportNums_Armenia_EApricing_020912" xfId="3666" xr:uid="{BA547B61-D62C-4ED4-90C0-277980B826B2}"/>
    <cellStyle name="RevList" xfId="3667" xr:uid="{1288141E-0B58-4464-9FBC-811533D3710B}"/>
    <cellStyle name="Right" xfId="3668" xr:uid="{69FD08BE-3FAF-4158-B086-DBF6DE3050E2}"/>
    <cellStyle name="Row Headings" xfId="3669" xr:uid="{CBBD748B-3A4B-42AA-8EF0-965167CFE002}"/>
    <cellStyle name="Saída" xfId="2150" xr:uid="{00000000-0005-0000-0000-00006D080000}"/>
    <cellStyle name="Saída 2" xfId="3670" xr:uid="{6871FF75-FCFA-4122-9E45-D42B08E63AD1}"/>
    <cellStyle name="Salida" xfId="3671" xr:uid="{0619B0DD-EE75-48C3-9B0B-B256C6FA2E49}"/>
    <cellStyle name="Salida 2" xfId="3672" xr:uid="{1774B9FB-E211-4304-A7AD-9472AEB3B1F1}"/>
    <cellStyle name="Salomon Logo" xfId="3673" xr:uid="{EC9D9D61-22A5-4595-B472-24C87ECFF058}"/>
    <cellStyle name="Salomon Logo 2" xfId="3674" xr:uid="{3BF1D0BD-AC0E-45A6-90D8-597D0570F97A}"/>
    <cellStyle name="Salomon Logo_Armenia_EApricing_020912" xfId="3675" xr:uid="{69EF0ACD-A7BF-4F26-B368-31CEF979EE55}"/>
    <cellStyle name="sbt2" xfId="3676" xr:uid="{DDDDA059-1403-4114-9A13-EF2876F87564}"/>
    <cellStyle name="sbt2 2" xfId="3677" xr:uid="{F50A2C18-53BA-4DB5-ABAC-66832AF8F931}"/>
    <cellStyle name="sbt2 3" xfId="3678" xr:uid="{5C8C4DA6-53B9-4351-87D5-2097594463C4}"/>
    <cellStyle name="Scottcomma" xfId="3679" xr:uid="{22D3C826-A398-4239-AC47-9C176658A976}"/>
    <cellStyle name="Scottcomma 2" xfId="3680" xr:uid="{13296710-C131-4FF5-8F0D-C9B5A1E32241}"/>
    <cellStyle name="ScripFactor" xfId="3681" xr:uid="{23629037-0B2C-4D17-98E0-E80247E7F64A}"/>
    <cellStyle name="SectionHeaderNormal" xfId="3682" xr:uid="{358DDBCF-EF90-49C3-8871-B6B400E157AF}"/>
    <cellStyle name="SectionHeading" xfId="3683" xr:uid="{2E3F1D1A-F779-4457-AC4D-64F174530F55}"/>
    <cellStyle name="SectionHeading 2" xfId="3684" xr:uid="{8F5A216D-C3A1-4BD2-8C68-3BEACE70B940}"/>
    <cellStyle name="Separador de m" xfId="2151" xr:uid="{00000000-0005-0000-0000-00006E080000}"/>
    <cellStyle name="Separador de milhares 2" xfId="3685" xr:uid="{4A93BBE3-06A6-4921-B3E8-30538B2C6BBA}"/>
    <cellStyle name="Separador de milhares 3" xfId="3686" xr:uid="{6EBE7D1B-7800-4098-88C4-0E747E4A8D4A}"/>
    <cellStyle name="Separador de milhares_Hand Gel Forecast" xfId="3687" xr:uid="{C68BCFFF-05DA-46DF-823C-2AF59DEAA4BA}"/>
    <cellStyle name="SGD 2" xfId="3688" xr:uid="{49FAB287-02BF-428F-B37A-30CAC2D58E54}"/>
    <cellStyle name="SGD 2 2" xfId="3689" xr:uid="{9CA711F0-E36E-4648-BFD1-B07EE492F30C}"/>
    <cellStyle name="Shade" xfId="3690" xr:uid="{6F9753EE-1536-48F8-8BE1-3739B1774D7A}"/>
    <cellStyle name="Shade 2" xfId="3691" xr:uid="{5D58769B-DCE9-43BF-B02F-C05518E44992}"/>
    <cellStyle name="Shaded" xfId="3692" xr:uid="{822DACAB-B63B-480E-A47B-B6DBF45BAC76}"/>
    <cellStyle name="SHADEDSTORES" xfId="3693" xr:uid="{6DAAB388-2CBD-41F0-8E58-0EB1EACD23BE}"/>
    <cellStyle name="SHADEDSTORES 2" xfId="3694" xr:uid="{4FE82019-3931-46A9-AEE4-6E85C78CB26C}"/>
    <cellStyle name="Shares" xfId="3695" xr:uid="{12B016EF-33A1-4166-A9CE-599ACF260F8B}"/>
    <cellStyle name="sharesout" xfId="3696" xr:uid="{C0499F27-90AC-464D-AF97-F88257E3EBCE}"/>
    <cellStyle name="sharesout 2" xfId="3697" xr:uid="{A322C5C6-DE76-46E3-AA01-9E041C1EC8CD}"/>
    <cellStyle name="sharesout 2 2" xfId="3698" xr:uid="{8687215D-28D1-4945-97C8-6068675CFC4C}"/>
    <cellStyle name="sharesout 3" xfId="3699" xr:uid="{CE08A54B-95FF-4527-BC5C-F9632590A5C7}"/>
    <cellStyle name="Sheetmult" xfId="3700" xr:uid="{55C8AD4F-821E-44DB-8C9C-34CF87A2A37C}"/>
    <cellStyle name="ShOut" xfId="3701" xr:uid="{AC9FE5F0-34ED-416A-876F-A0EEC10C2E23}"/>
    <cellStyle name="ShOut 2" xfId="3702" xr:uid="{235B3739-1FD9-46C5-9689-C3F0022C2B39}"/>
    <cellStyle name="ShOut_Armenia_EApricing_020912" xfId="3703" xr:uid="{5076A6F1-13E7-4BA5-878C-141E94B498AB}"/>
    <cellStyle name="Shtmultx" xfId="3704" xr:uid="{288BDF23-9224-4900-8979-E02A64A10768}"/>
    <cellStyle name="Single Accounting" xfId="3705" xr:uid="{3D079FE8-7C1B-4927-9F88-1A1ED2AD2D49}"/>
    <cellStyle name="Single Border" xfId="3706" xr:uid="{3D5134AE-ECAC-4A9B-8F08-EF8115CA9E2B}"/>
    <cellStyle name="Single Border 2" xfId="3707" xr:uid="{42ECC883-BED2-482E-AEE1-5648A53919F0}"/>
    <cellStyle name="Single Border 2 2" xfId="3708" xr:uid="{255BADEF-2813-49AE-8C7B-EFD983B71E30}"/>
    <cellStyle name="Single Border 3" xfId="3709" xr:uid="{FE7339FA-7FAC-4DAF-93D7-8988AC621D14}"/>
    <cellStyle name="SingleLineAcctgn" xfId="3710" xr:uid="{6EAEE05F-2550-4908-925F-F328B8268367}"/>
    <cellStyle name="Size10Pt" xfId="3711" xr:uid="{2281ED70-DFD5-437D-9C4F-1A05C2891691}"/>
    <cellStyle name="Size10Pt 2" xfId="3712" xr:uid="{9CB386C3-B352-460B-B559-B8E6E152950B}"/>
    <cellStyle name="Size12Pt" xfId="3713" xr:uid="{39D5BC6B-D326-4450-9FB1-2EC5E4529834}"/>
    <cellStyle name="Size12Pt 2" xfId="3714" xr:uid="{08336B49-B0CA-4102-B00B-3D33BEB26CBA}"/>
    <cellStyle name="Small Page Heading" xfId="3715" xr:uid="{1F4928F5-B518-47B8-8F6F-0F2731B26D00}"/>
    <cellStyle name="specstores" xfId="3716" xr:uid="{6A2F37C9-F089-4B36-B2AB-58E174FB0BF3}"/>
    <cellStyle name="st" xfId="3717" xr:uid="{024B3FEB-977F-4581-8072-A57D20A1D574}"/>
    <cellStyle name="st 2" xfId="3718" xr:uid="{F7E0FE73-F12E-4E25-8394-C4D7939D94C7}"/>
    <cellStyle name="STANDARD" xfId="3719" xr:uid="{6C6D033C-6AC8-448F-A948-2BFD02D72ADF}"/>
    <cellStyle name="STANDARD 2" xfId="3720" xr:uid="{116AC887-32DD-4BB7-A910-B5D9A1F81E0B}"/>
    <cellStyle name="STANDARD_Armenia_EApricing_020912" xfId="3721" xr:uid="{F058CAC6-C6F4-46CB-BB3F-3703F8C89ADC}"/>
    <cellStyle name="Std Currency" xfId="3722" xr:uid="{F1CD299F-7F42-4FBC-99D4-10AD87B24689}"/>
    <cellStyle name="Std Input" xfId="3723" xr:uid="{1F9D2CE2-149F-48C4-9F37-C17073039C15}"/>
    <cellStyle name="Std Input 2" xfId="3724" xr:uid="{475D883C-2586-4334-A196-3AB4F8C5CB1D}"/>
    <cellStyle name="Std Input 3" xfId="3725" xr:uid="{54DDC04C-B865-49E5-B506-7D5FB7C99478}"/>
    <cellStyle name="Std Number" xfId="3726" xr:uid="{EC7B7E87-1928-4263-BFFF-C871DF1E4925}"/>
    <cellStyle name="Std Percent" xfId="3727" xr:uid="{34FE4BAE-DD38-41F1-B33D-06A0A242D9F1}"/>
    <cellStyle name="Std Text" xfId="3728" xr:uid="{BB271409-9A0F-4037-87B0-E49EB4B7404E}"/>
    <cellStyle name="Steves" xfId="3729" xr:uid="{EDCAA6E7-2324-4208-A57A-EF28099182E0}"/>
    <cellStyle name="Steves 2" xfId="3730" xr:uid="{A7252E3A-F520-4C8C-ABAF-A8E836AB02B1}"/>
    <cellStyle name="Steves 2 2" xfId="3731" xr:uid="{421BFBEF-F583-4CC6-BD84-424B092C81D8}"/>
    <cellStyle name="Steves 3" xfId="3732" xr:uid="{BF9CDCBC-344B-4711-81FE-6698AF9AE9CA}"/>
    <cellStyle name="Strange" xfId="3733" xr:uid="{D84E3065-476D-420B-B25D-6B2389139071}"/>
    <cellStyle name="Strange 2" xfId="3734" xr:uid="{409796D5-67BC-4E23-A9D7-834401473348}"/>
    <cellStyle name="Strikethru" xfId="3735" xr:uid="{C33D1D33-7DEF-447B-8FFD-5A1C126D9CDF}"/>
    <cellStyle name="STYL0 - Style1" xfId="3736" xr:uid="{1571E1C8-1B21-48FF-A460-A00E57072FA8}"/>
    <cellStyle name="STYL1 - Style1" xfId="3737" xr:uid="{CA3C29C4-9988-4D68-BF31-DFD29AB681C3}"/>
    <cellStyle name="Style 1" xfId="2152" xr:uid="{00000000-0005-0000-0000-00006F080000}"/>
    <cellStyle name="Style 1 2" xfId="2153" xr:uid="{00000000-0005-0000-0000-000070080000}"/>
    <cellStyle name="Style 1 2 2" xfId="3738" xr:uid="{08C85735-DF68-4BCF-ABD8-50F4E3102BBA}"/>
    <cellStyle name="Style 1 3" xfId="2154" xr:uid="{00000000-0005-0000-0000-000071080000}"/>
    <cellStyle name="Style 1 4" xfId="2155" xr:uid="{00000000-0005-0000-0000-000072080000}"/>
    <cellStyle name="Style 1_Kyrgsystan Importer PL" xfId="3739" xr:uid="{E4840E93-B33C-49B4-AA1F-9502B4365CB7}"/>
    <cellStyle name="Style 10" xfId="3740" xr:uid="{6E7B4DFD-EAD2-4E02-8B8A-1E67DB962FCF}"/>
    <cellStyle name="Style 10 2" xfId="3741" xr:uid="{370740D4-A8E6-4133-A337-EE16264555F9}"/>
    <cellStyle name="Style 11" xfId="3742" xr:uid="{4800EB0C-6DC3-4C03-86ED-94A2F97A8DF3}"/>
    <cellStyle name="Style 11 2" xfId="3743" xr:uid="{85BC2145-0FAA-4E9C-BDAA-9BBEF30A92F0}"/>
    <cellStyle name="Style 12" xfId="3744" xr:uid="{0BDDB5E9-D8F6-4781-99A6-2C0416D7BD93}"/>
    <cellStyle name="Style 12 2" xfId="3745" xr:uid="{4135ED5C-DC24-4CF7-833D-10B3162CE007}"/>
    <cellStyle name="Style 13" xfId="3746" xr:uid="{963D3FD5-755D-46D8-BF41-8DE0D9170D8B}"/>
    <cellStyle name="Style 13 2" xfId="3747" xr:uid="{E99B3403-0E2C-4950-A96F-6D87D4D6E254}"/>
    <cellStyle name="Style 14" xfId="3748" xr:uid="{632A31E3-60D4-4CE2-B8F8-B83ABE0CBC14}"/>
    <cellStyle name="Style 14 2" xfId="3749" xr:uid="{9FE8C886-3E5D-4E7E-A59F-8F138A40607E}"/>
    <cellStyle name="Style 15" xfId="3750" xr:uid="{1B405AC8-B42E-42AC-A670-0E18DE9ACB23}"/>
    <cellStyle name="Style 15 2" xfId="3751" xr:uid="{5F9DCBD6-711A-458E-8CEA-3967D36615BD}"/>
    <cellStyle name="Style 16" xfId="3752" xr:uid="{0EF262B2-B87B-4BE6-80D3-A8AB3A92A3B6}"/>
    <cellStyle name="Style 16 2" xfId="3753" xr:uid="{6032289B-D2C9-4F5B-891B-1042FE4E4152}"/>
    <cellStyle name="Style 17" xfId="3754" xr:uid="{127CCF9F-C7A5-467D-A02A-ED7033CA23AA}"/>
    <cellStyle name="Style 17 2" xfId="3755" xr:uid="{6DD4B83D-55D6-412E-B1A8-304EF92637A2}"/>
    <cellStyle name="Style 18" xfId="3756" xr:uid="{B8D04491-B42F-4A1A-A48F-B4C81E257471}"/>
    <cellStyle name="Style 18 2" xfId="3757" xr:uid="{A2595635-BF5B-4BB7-B8EA-AD5891110E19}"/>
    <cellStyle name="Style 19" xfId="3758" xr:uid="{0CF385FF-2621-4902-8466-E7F0FFA3A08A}"/>
    <cellStyle name="Style 19 2" xfId="3759" xr:uid="{2604F714-CE3F-43FA-8F12-74AA9AF60B53}"/>
    <cellStyle name="Style 2" xfId="3760" xr:uid="{1E97BCC7-2B9C-4589-BEA2-1C35047AE4F0}"/>
    <cellStyle name="Style 2 2" xfId="3761" xr:uid="{45ACFB79-70D2-4E5F-A765-DC9E01E68330}"/>
    <cellStyle name="Style 2_Armenia_EApricing_020912" xfId="3762" xr:uid="{E60830D8-063A-417C-8C36-4394A02D77D7}"/>
    <cellStyle name="Style 20" xfId="3763" xr:uid="{D81BCDED-19F3-4101-9AAA-9A85EF7B6672}"/>
    <cellStyle name="Style 20 2" xfId="3764" xr:uid="{83703C82-85E6-4C95-8164-33BE1788CF3B}"/>
    <cellStyle name="Style 21" xfId="3765" xr:uid="{5008E673-1F4D-437D-B082-B6E7B43707D3}"/>
    <cellStyle name="Style 22" xfId="3766" xr:uid="{AE78DE2D-7BCC-4365-8AD7-F34CA0C2AE98}"/>
    <cellStyle name="Style 23" xfId="3767" xr:uid="{05E8103E-7C88-42F2-9864-A5D0D1B2E83C}"/>
    <cellStyle name="Style 23 2" xfId="3768" xr:uid="{01EED88A-6EAC-412F-B977-195268C3E713}"/>
    <cellStyle name="Style 24" xfId="3769" xr:uid="{3C50F38F-2EE0-4640-9C57-CA93D6B2C407}"/>
    <cellStyle name="Style 24 2" xfId="3770" xr:uid="{F9F39168-12C2-484D-8AA2-08B3DB1B3945}"/>
    <cellStyle name="Style 25" xfId="3771" xr:uid="{138FEC12-6ED9-4FEF-AC90-A335AF1432C2}"/>
    <cellStyle name="Style 25 2" xfId="3772" xr:uid="{D9C33B8F-9B15-4EFE-9C86-EF27219092F6}"/>
    <cellStyle name="Style 26" xfId="3773" xr:uid="{CD1550B6-91DD-422F-A5C4-521E4B6AF93F}"/>
    <cellStyle name="Style 27" xfId="3774" xr:uid="{75CC78D5-1F41-48EB-9F61-EA3FC9E810D0}"/>
    <cellStyle name="Style 27 2" xfId="3775" xr:uid="{6ABA9B0C-3DB2-49B9-86DF-50EECCE568D4}"/>
    <cellStyle name="Style 28" xfId="3776" xr:uid="{75AE00AA-0AB9-460A-ACF4-33AEB71EA82C}"/>
    <cellStyle name="Style 29" xfId="3777" xr:uid="{5F240BC8-D87D-46E5-9A6D-E94C1E3B2CCC}"/>
    <cellStyle name="Style 29 2" xfId="3778" xr:uid="{AD11A2F9-FEC6-4195-AB53-0C9398C3C835}"/>
    <cellStyle name="Style 29_Armenia_EApricing_020912" xfId="3779" xr:uid="{E3CE33BD-2342-4174-9C3D-294F61AF8BCD}"/>
    <cellStyle name="Style 3" xfId="3780" xr:uid="{F89BCDF0-E781-40B2-8036-C78C1CA1F591}"/>
    <cellStyle name="Style 3 2" xfId="3781" xr:uid="{50450D0E-F4B4-4B49-B002-DE0F6399BDA6}"/>
    <cellStyle name="Style 30" xfId="3782" xr:uid="{7C2E62E6-C664-4DF7-B044-3747DDAD4AC4}"/>
    <cellStyle name="Style 30 2" xfId="3783" xr:uid="{D50C01FA-6580-4583-91A8-A0728CC4452D}"/>
    <cellStyle name="Style 31" xfId="3784" xr:uid="{1025D8D3-8109-4135-B3DD-0A3A1099913A}"/>
    <cellStyle name="Style 31 2" xfId="3785" xr:uid="{30326648-A18C-4D08-80A0-B03A7ABB1DB8}"/>
    <cellStyle name="Style 32" xfId="3786" xr:uid="{C2F8BB4B-6C50-4A0D-A04A-B1C975E70479}"/>
    <cellStyle name="Style 32 2" xfId="3787" xr:uid="{8191F8EF-44AB-46D0-994F-B40D470DD540}"/>
    <cellStyle name="Style 33" xfId="3788" xr:uid="{72F921C3-DF85-4D9E-9295-629542E582E0}"/>
    <cellStyle name="Style 33 2" xfId="3789" xr:uid="{D3A69002-17D7-4606-A2E9-8624B23F3CBD}"/>
    <cellStyle name="Style 33_Armenia_EApricing_020912" xfId="3790" xr:uid="{39FE189A-F705-419D-9938-1EC4F2B99EC4}"/>
    <cellStyle name="Style 34" xfId="3791" xr:uid="{2A48124B-C7C6-458D-A6DD-7EE02B19BE41}"/>
    <cellStyle name="Style 34 2" xfId="3792" xr:uid="{216A7701-5C94-463D-B8E1-47637406CACE}"/>
    <cellStyle name="Style 34_Armenia_EApricing_020912" xfId="3793" xr:uid="{D29E6AA3-DA95-46A9-B149-383D1945CBAC}"/>
    <cellStyle name="Style 35" xfId="3794" xr:uid="{13EF6492-7286-41F2-B942-928D81250540}"/>
    <cellStyle name="Style 35 2" xfId="3795" xr:uid="{3F62517C-E9B4-4748-B063-C084ACAEBD6F}"/>
    <cellStyle name="Style 35_Armenia_EApricing_020912" xfId="3796" xr:uid="{3BB6CB91-9300-4211-8813-F510B2D39E6E}"/>
    <cellStyle name="Style 36" xfId="3797" xr:uid="{9A40483D-94F0-4582-97AF-30C5F6E8782F}"/>
    <cellStyle name="Style 36 2" xfId="3798" xr:uid="{40768812-A59A-4020-8A49-78142903EB97}"/>
    <cellStyle name="Style 36_Armenia_EApricing_020912" xfId="3799" xr:uid="{8E028253-1CA4-42E2-9C3E-5F67A986F643}"/>
    <cellStyle name="Style 37" xfId="3800" xr:uid="{DBE9A8BD-20F1-4574-9696-C86838A68B44}"/>
    <cellStyle name="Style 38" xfId="3801" xr:uid="{4149D2EE-27D3-4E13-8A87-B36DEED3D7BD}"/>
    <cellStyle name="Style 38 2" xfId="3802" xr:uid="{DEFE4C7F-6212-4B8B-9C7D-ED4E8D8C43BD}"/>
    <cellStyle name="Style 38_Armenia_EApricing_020912" xfId="3803" xr:uid="{D4E8DA2D-902E-40D7-8495-5704BD71F9FC}"/>
    <cellStyle name="Style 39" xfId="3804" xr:uid="{89B4B833-DB6A-485D-9A9E-1D84E52D98EF}"/>
    <cellStyle name="Style 39 2" xfId="3805" xr:uid="{D844B87E-7083-45A2-9BB1-A057D2455A6C}"/>
    <cellStyle name="Style 39_Armenia_EApricing_020912" xfId="3806" xr:uid="{D77ACF61-8A8C-4FDA-9239-07F44C68296A}"/>
    <cellStyle name="Style 4" xfId="3807" xr:uid="{DABBEFEC-D5C1-437A-8C35-76973CFB8552}"/>
    <cellStyle name="Style 4 2" xfId="3808" xr:uid="{A1CD2486-D08D-4B31-B081-19639D79C895}"/>
    <cellStyle name="Style 40" xfId="3809" xr:uid="{E3917F0C-5DD7-4196-A6C0-0FE5EA47E3F7}"/>
    <cellStyle name="Style 41" xfId="3810" xr:uid="{D1AC6A5A-EF9F-4208-9568-E5D548AE9903}"/>
    <cellStyle name="Style 42" xfId="3811" xr:uid="{83062F45-69F5-43FD-B435-5B211ADB170C}"/>
    <cellStyle name="Style 42 2" xfId="3812" xr:uid="{189912D5-6594-4136-BB03-AA6DC4FBE24D}"/>
    <cellStyle name="Style 42 2 2" xfId="3813" xr:uid="{AADFEB48-9644-4B1D-9FBD-B5839F0A806C}"/>
    <cellStyle name="Style 42 3" xfId="3814" xr:uid="{44DC3EB1-2A43-460C-9373-C54BE0121B6A}"/>
    <cellStyle name="Style 43" xfId="3815" xr:uid="{97D9F56D-D3A0-4AAB-A421-9924C7A7D614}"/>
    <cellStyle name="Style 43 2" xfId="3816" xr:uid="{947DF7A5-D712-46D0-A3D6-292F9EF26ADF}"/>
    <cellStyle name="Style 44" xfId="3817" xr:uid="{9E8F8919-B8A9-4A12-A723-DDD82B83DD8D}"/>
    <cellStyle name="Style 44 2" xfId="3818" xr:uid="{F1450BA0-1273-41F6-A523-FAC716FED868}"/>
    <cellStyle name="Style 44 2 2" xfId="3819" xr:uid="{F580B61A-D1C2-423A-8537-A2195245B56C}"/>
    <cellStyle name="Style 44 3" xfId="3820" xr:uid="{22BCA053-C1C1-4818-94ED-CB3B50831331}"/>
    <cellStyle name="Style 45" xfId="3821" xr:uid="{8C827DB0-7069-4F54-BD1C-8C2A1EA181A0}"/>
    <cellStyle name="Style 45 2" xfId="3822" xr:uid="{99738DC6-2731-4B1F-A506-733AC2F013D6}"/>
    <cellStyle name="Style 45_Armenia_EApricing_020912" xfId="3823" xr:uid="{D44F707C-9F17-4600-8FDD-0AB8ED9DBEB8}"/>
    <cellStyle name="Style 46" xfId="3824" xr:uid="{094B7E12-0812-45A4-986D-90A9BA9852DD}"/>
    <cellStyle name="Style 46 2" xfId="3825" xr:uid="{39050DFA-EC75-4718-8E7D-D715C60A79CA}"/>
    <cellStyle name="Style 47" xfId="3826" xr:uid="{DD608761-7F7E-4A62-95FD-7E9CF694C444}"/>
    <cellStyle name="Style 47 2" xfId="3827" xr:uid="{E0F9BE74-459A-4F0D-9B25-198CF804223D}"/>
    <cellStyle name="Style 48" xfId="3828" xr:uid="{B8AAD50F-72D3-4CEA-A1BA-4AF40BD7B2AD}"/>
    <cellStyle name="Style 48 2" xfId="3829" xr:uid="{5ED5493C-5DA2-45E1-BCC9-F4B73B93E0E0}"/>
    <cellStyle name="Style 49" xfId="3830" xr:uid="{4F01AF79-EC04-43BB-96F8-7D8657C9BE68}"/>
    <cellStyle name="Style 49 2" xfId="3831" xr:uid="{2F2D4500-3433-4751-B775-0675A51618F5}"/>
    <cellStyle name="Style 5" xfId="3832" xr:uid="{ED92DDB7-13C5-449A-8FEA-376F1E4D8078}"/>
    <cellStyle name="Style 5 2" xfId="3833" xr:uid="{6B05C4AE-2004-4897-B0E4-663ED9EB20B2}"/>
    <cellStyle name="Style 50" xfId="3834" xr:uid="{0FE2841E-C0C9-4A03-9A12-9983AF22009C}"/>
    <cellStyle name="Style 51" xfId="3835" xr:uid="{F1898E69-5206-4C1D-802B-28B9D455E744}"/>
    <cellStyle name="Style 52" xfId="3836" xr:uid="{8A223534-C450-43C3-8ED0-622F2BEF7E49}"/>
    <cellStyle name="Style 52 2" xfId="3837" xr:uid="{549708F9-A796-4388-9D1A-D7C638F56FAA}"/>
    <cellStyle name="Style 53" xfId="3838" xr:uid="{DACD9520-48C2-4FAB-8AF3-76AD8AEA7083}"/>
    <cellStyle name="Style 53 2" xfId="3839" xr:uid="{00D7C26E-81E4-4E1A-A024-39E4683CA91E}"/>
    <cellStyle name="Style 54" xfId="3840" xr:uid="{FC132151-583D-493C-8EEA-D072713ABEF9}"/>
    <cellStyle name="Style 54 2" xfId="3841" xr:uid="{3B049EBD-DB5B-4444-8E07-BD1CE11658B2}"/>
    <cellStyle name="Style 55" xfId="3842" xr:uid="{C4CEA54A-08EF-4C88-B3DD-7614F6D8CA6B}"/>
    <cellStyle name="Style 55 2" xfId="3843" xr:uid="{6870B6C4-00FB-499B-B8AF-82689E6B0F00}"/>
    <cellStyle name="Style 56" xfId="3844" xr:uid="{B4F024A8-30F8-4854-9DFA-C3E738203E86}"/>
    <cellStyle name="Style 56 2" xfId="3845" xr:uid="{FF7038CB-A38B-4150-A7A5-CCA1D5BA7911}"/>
    <cellStyle name="Style 57" xfId="3846" xr:uid="{F0A7FC9D-F888-4095-A54B-27885DD37F68}"/>
    <cellStyle name="Style 58" xfId="3847" xr:uid="{A99FEC85-C6A2-4768-A442-8735AE937453}"/>
    <cellStyle name="Style 59" xfId="3848" xr:uid="{5D17C2D4-ECA2-4C13-B26B-F72EEA62DE91}"/>
    <cellStyle name="Style 59 2" xfId="3849" xr:uid="{239CE7EA-1276-4CDB-9ABA-1EC022F4D4A4}"/>
    <cellStyle name="Style 6" xfId="3850" xr:uid="{BFFF898D-1C61-403C-92CB-A3546DE392B3}"/>
    <cellStyle name="Style 6 2" xfId="3851" xr:uid="{2EA5A55C-7441-4C28-9F85-CB005B00DC5C}"/>
    <cellStyle name="Style 60" xfId="3852" xr:uid="{FFC076A1-31EE-4708-8E40-E31F95667B10}"/>
    <cellStyle name="Style 60 2" xfId="3853" xr:uid="{774E099A-7B78-4188-9BE4-BAA6113EE58F}"/>
    <cellStyle name="Style 7" xfId="3854" xr:uid="{E5D360D7-0DBA-4B8D-9F09-D6F676A1EE6F}"/>
    <cellStyle name="Style 7 2" xfId="3855" xr:uid="{16C86307-C925-44AB-A20C-2FED0259A475}"/>
    <cellStyle name="Style 71" xfId="3856" xr:uid="{59F14DA0-4DE0-4B15-A82D-BF4F7E984201}"/>
    <cellStyle name="Style 71 2" xfId="3857" xr:uid="{217B44FC-24FD-45D0-B5C6-09F60F325D2B}"/>
    <cellStyle name="Style 79" xfId="3858" xr:uid="{BB121F29-38C8-4AE7-AE7B-F6C3ED3694E3}"/>
    <cellStyle name="Style 79 2" xfId="3859" xr:uid="{88C45A65-2A13-467E-87BF-6E91A90D8B84}"/>
    <cellStyle name="Style 8" xfId="3860" xr:uid="{D1003413-A1F9-40DC-B4CA-470C246EABAB}"/>
    <cellStyle name="Style 8 2" xfId="3861" xr:uid="{0917172B-F400-4D0A-8B97-0622119BA577}"/>
    <cellStyle name="Style 85" xfId="3862" xr:uid="{52D693A3-82B7-41A1-AFAC-E234E90C9910}"/>
    <cellStyle name="Style 85 2" xfId="3863" xr:uid="{78FF7B09-333D-42AC-92E2-E13F8345312D}"/>
    <cellStyle name="Style 9" xfId="3864" xr:uid="{E2DF98F2-C2D5-4D5B-8EF5-D727616CAEEA}"/>
    <cellStyle name="Style 9 2" xfId="3865" xr:uid="{F5650AED-5662-4719-AA20-17945C331D30}"/>
    <cellStyle name="Style 91" xfId="3866" xr:uid="{D2534C4C-DA72-4EBD-A562-FB5A2C24BCD0}"/>
    <cellStyle name="Style 91 2" xfId="3867" xr:uid="{86A57794-4BEB-4712-ADE4-1ED072FF6E16}"/>
    <cellStyle name="STYLE1" xfId="3868" xr:uid="{21854C9C-1788-47F6-A93A-D2CA5020A004}"/>
    <cellStyle name="STYLE1 2" xfId="3869" xr:uid="{B6210693-E8AD-41B2-8285-2B865C12E95E}"/>
    <cellStyle name="STYLE1 2 2" xfId="3870" xr:uid="{7AEC8906-AF31-41DD-9B51-858876DD53EC}"/>
    <cellStyle name="STYLE1_DSR Monthly 2012" xfId="3871" xr:uid="{5C10A6EE-ED3C-4A9F-819E-536093F0E6E6}"/>
    <cellStyle name="STYLE2" xfId="3872" xr:uid="{828E9C70-43EE-49C6-8724-58BA55B617AC}"/>
    <cellStyle name="STYLE2 2" xfId="3873" xr:uid="{7B9F2349-5B3C-4B92-93DA-E9C321AAEE55}"/>
    <cellStyle name="STYLE2 2 2" xfId="3874" xr:uid="{2F6DA8DD-BA06-4968-AC44-69CB62274E7C}"/>
    <cellStyle name="STYLE2_2010-5 Year VPs by Market-Working File 2010-05-12" xfId="3875" xr:uid="{B9404514-32DB-4F92-927D-BB606897E8B7}"/>
    <cellStyle name="STYLE3" xfId="3876" xr:uid="{B20E8EFE-CB8C-4E87-9887-9B1A3427DF8D}"/>
    <cellStyle name="STYLE3 2" xfId="3877" xr:uid="{0BB5DFE2-43BD-48DD-8A71-6BFD4D623F5F}"/>
    <cellStyle name="STYLE3 2 2" xfId="3878" xr:uid="{3FF6EBA3-3D8E-4BCB-9665-559827D2A09A}"/>
    <cellStyle name="STYLE3_2010-5 Year VPs by Market-Working File 2010-05-12" xfId="3879" xr:uid="{D119898A-7838-4C06-BE8F-9DE50901FD78}"/>
    <cellStyle name="STYLE4" xfId="3880" xr:uid="{984434E2-D30A-47B0-8ABB-D5FF4B0DA63A}"/>
    <cellStyle name="STYLE5" xfId="3881" xr:uid="{5BFCA13B-A365-405B-BF55-0C3EF5156EB3}"/>
    <cellStyle name="STYLE5 2" xfId="3882" xr:uid="{68E83CBC-BEE0-4F32-AAFB-02A2A573F864}"/>
    <cellStyle name="STYLE5 2 2" xfId="3883" xr:uid="{C9BD0F16-EE5B-4340-A036-78F909D22846}"/>
    <cellStyle name="STYLE5_2010-5 Year VPs by Market-Working File 2010-05-12" xfId="3884" xr:uid="{12E18B9D-85EB-409F-88B4-9C84D2282530}"/>
    <cellStyle name="STYLE6" xfId="3885" xr:uid="{E0323646-BD35-42DB-8550-C59936E8A4E6}"/>
    <cellStyle name="STYLE7" xfId="3886" xr:uid="{A5E1986C-6587-4DB7-B6D3-384D7FE50FB1}"/>
    <cellStyle name="Subhead" xfId="3887" xr:uid="{DBA989CE-E2CE-49F9-A845-34A21AE6431F}"/>
    <cellStyle name="Sub-Heading" xfId="3888" xr:uid="{AB30AE73-6DCF-4FF4-9CEF-B6179673BCDC}"/>
    <cellStyle name="Subscribers" xfId="3889" xr:uid="{41966BFA-DC66-4203-9D2F-D81666D2D569}"/>
    <cellStyle name="SubScript" xfId="3890" xr:uid="{07D5A40C-50B2-4307-818B-F045CCDD4FDB}"/>
    <cellStyle name="subt1" xfId="3891" xr:uid="{112925E8-FA5C-4DE9-8931-54A76CB98657}"/>
    <cellStyle name="subt1 2" xfId="3892" xr:uid="{2FAF9DA2-DB6C-492E-B047-234E76BFDA71}"/>
    <cellStyle name="subt1 2 2" xfId="3893" xr:uid="{3F528859-C538-4AF3-8AE2-1DF9E92A2E57}"/>
    <cellStyle name="subt1 3" xfId="3894" xr:uid="{71239D69-DCCA-4415-A058-5449058DAD7B}"/>
    <cellStyle name="Subtotal" xfId="3895" xr:uid="{868201E4-3892-4BED-843F-7FB96D243B14}"/>
    <cellStyle name="Summary" xfId="3896" xr:uid="{35C5C987-5E3F-449B-8DDB-9FC131E4F35E}"/>
    <cellStyle name="SuperScript" xfId="3897" xr:uid="{BF147E42-D1D7-44D2-B5B5-6F2C8103842D}"/>
    <cellStyle name="t" xfId="3898" xr:uid="{3C3474C0-F99E-45CD-BFA3-3DBECB9B79E8}"/>
    <cellStyle name="t_2007_5YrFcst_AM v34 (Country SG&amp;A Update and Financial Back Up)" xfId="3899" xr:uid="{6DFF1CFE-D621-43F2-98B0-7A90B2B47D81}"/>
    <cellStyle name="t_2007_5YrFcst_AM v38" xfId="3900" xr:uid="{6DD2AE71-75A1-4B7E-B167-DF68438B832A}"/>
    <cellStyle name="t_2007_5YrFcst_AM v41" xfId="3901" xr:uid="{E15FC5C8-280B-461B-AF18-320E81D70BFF}"/>
    <cellStyle name="t_2007_5YrFcst_AM v41 (Final 20070823 BOD mtg)" xfId="3902" xr:uid="{20EB0726-2DE5-46C9-86F2-D6B08456BBE4}"/>
    <cellStyle name="t_2007_5YrFcst_Oct07BOD v42" xfId="3903" xr:uid="{2CF9E169-A013-4AF7-9AF9-84B49235AE9B}"/>
    <cellStyle name="t_2007_5YrFcst_Oct07BOD v42 (Capex Schedule v2)" xfId="3904" xr:uid="{AF656DBF-9CB0-488F-B061-433ABD22AA99}"/>
    <cellStyle name="t_2007_5YrFcst_Oct07BOD v46 (Old Fcst)" xfId="3905" xr:uid="{E3430EF2-CA44-40F7-931A-0638D9AFF184}"/>
    <cellStyle name="t_324470_2" xfId="3906" xr:uid="{AB042D3F-898D-4727-917D-C20ADB88B65C}"/>
    <cellStyle name="t_324470_2_Armenia proposed DS Price-list and Filuet prices19 Dec 2011" xfId="3907" xr:uid="{4D52DDBC-2104-49A6-BA63-1EDC7E3C86E3}"/>
    <cellStyle name="t_324470_2_KYRG NIP Pricing proposal v2" xfId="3908" xr:uid="{C0A71181-F735-46B9-B2E4-3541BF8AEA15}"/>
    <cellStyle name="t_324470_2_Kyrgsystan Importer PL" xfId="3909" xr:uid="{350AC45A-BD36-4902-B18D-983E144812B0}"/>
    <cellStyle name="t_324470_2_Kyrgyzstan PAR RSM v.5" xfId="3910" xr:uid="{8BCB9EBA-8BEE-4B99-BB93-D0C29F3AE1E5}"/>
    <cellStyle name="t_324470_2_Mongolia Pricing comparision_v3_AQ 3%  6%" xfId="3911" xr:uid="{AAC890A6-C925-489F-BED8-FF32E2818143}"/>
    <cellStyle name="t_324470_2_Mongolia Pricing comparision_v3_AQ 3%  6% 2" xfId="3912" xr:uid="{47CAA23E-CEB5-47C5-A4FE-E2DCFC64CE20}"/>
    <cellStyle name="t_324470_2_Mongolia_Pricing_v2_mail" xfId="3913" xr:uid="{521655E5-BECA-43FB-9CBD-CAA7793256CA}"/>
    <cellStyle name="t_324470_2_Mongolia_Pricing_v2_mail 2" xfId="3914" xr:uid="{A187664F-4D8D-430E-BE7D-72DB2A045510}"/>
    <cellStyle name="t_324470_2_Xl0000044" xfId="3915" xr:uid="{08C68622-F775-4A56-B480-6487C2B1B431}"/>
    <cellStyle name="t_5293350_1" xfId="3916" xr:uid="{EE840F64-F10B-433C-B2CB-AF97E446D09F}"/>
    <cellStyle name="t_Armenia proposed DS Price-list and Filuet prices19 Dec 2011" xfId="3917" xr:uid="{84E730C0-90E6-402A-8D3B-3CEE7D8F3C66}"/>
    <cellStyle name="t_Backup Financials" xfId="3918" xr:uid="{11E003CC-5890-4DC0-AD4C-F1190C4A8CB8}"/>
    <cellStyle name="t_KYRG NIP Pricing proposal v2" xfId="3919" xr:uid="{F0301339-226F-4BD3-9BBD-54620F8E28E6}"/>
    <cellStyle name="t_Kyrgsystan Importer PL" xfId="3920" xr:uid="{05492A5C-C693-448D-A7ED-3D2D5841F656}"/>
    <cellStyle name="t_Kyrgyzstan PAR RSM v.5" xfId="3921" xr:uid="{6F04B12A-C2C2-4928-9805-0F1AC2D58C70}"/>
    <cellStyle name="t_Mongolia Pricing comparision_v3_AQ 3%  6%" xfId="3922" xr:uid="{87944FBC-2F35-4034-8A2A-A3D3EEA57637}"/>
    <cellStyle name="t_Mongolia Pricing comparision_v3_AQ 3%  6% 2" xfId="3923" xr:uid="{865A6587-6E7D-4DBA-BC61-564EE95E9741}"/>
    <cellStyle name="t_Mongolia_Pricing_v2_mail" xfId="3924" xr:uid="{D7986FB4-9530-4535-A03A-B1526514B23A}"/>
    <cellStyle name="t_Mongolia_Pricing_v2_mail 2" xfId="3925" xr:uid="{9D8F7C1A-61F1-47BA-A148-FA4B69ACD639}"/>
    <cellStyle name="t_Scratch" xfId="3926" xr:uid="{61A4B550-0FB3-4C59-A11A-C58FF6B2F762}"/>
    <cellStyle name="t_Scratch_Armenia proposed DS Price-list and Filuet prices19 Dec 2011" xfId="3927" xr:uid="{FCA702C8-471A-4BBD-B6F4-833F3570B394}"/>
    <cellStyle name="t_Scratch_KYRG NIP Pricing proposal v2" xfId="3928" xr:uid="{43D9B0D3-306B-4998-9F2F-8559F8C3BDF7}"/>
    <cellStyle name="t_Scratch_Kyrgsystan Importer PL" xfId="3929" xr:uid="{BAF87FA7-BAA2-41D5-9EFF-E536F5EE4D1A}"/>
    <cellStyle name="t_Scratch_Kyrgyzstan PAR RSM v.5" xfId="3930" xr:uid="{BF50E21E-0476-478D-8279-E9BAF9D840DA}"/>
    <cellStyle name="t_Scratch_Mongolia Pricing comparision_v3_AQ 3%  6%" xfId="3931" xr:uid="{A7DE6A61-9689-4F5E-87FC-AD63258AA7BF}"/>
    <cellStyle name="t_Scratch_Mongolia Pricing comparision_v3_AQ 3%  6% 2" xfId="3932" xr:uid="{7E8AF368-5888-48CD-8B5B-26C5F25036CB}"/>
    <cellStyle name="t_Scratch_Mongolia_Pricing_v2_mail" xfId="3933" xr:uid="{9EC80797-BF7B-46C0-9715-124F46D04116}"/>
    <cellStyle name="t_Scratch_Mongolia_Pricing_v2_mail 2" xfId="3934" xr:uid="{8353BBEC-8C6E-4DFB-8360-568A10B9CE63}"/>
    <cellStyle name="t_Scratch_Xl0000044" xfId="3935" xr:uid="{3762B97D-82ED-49B2-A2B7-5521CFC6917B}"/>
    <cellStyle name="t_Viacom Profile" xfId="3936" xr:uid="{614BE990-9DB3-4D49-B9F9-61747F143FD7}"/>
    <cellStyle name="t_Viacom Profile_Armenia proposed DS Price-list and Filuet prices19 Dec 2011" xfId="3937" xr:uid="{8CAC34AB-B433-4597-80B3-CEC30E15E21F}"/>
    <cellStyle name="t_Viacom Profile_KYRG NIP Pricing proposal v2" xfId="3938" xr:uid="{5A360AAD-3869-42E3-80C9-D183CA668C77}"/>
    <cellStyle name="t_Viacom Profile_Kyrgsystan Importer PL" xfId="3939" xr:uid="{C0822152-82F3-4CD9-9B27-40E775EB001E}"/>
    <cellStyle name="t_Viacom Profile_Kyrgyzstan PAR RSM v.5" xfId="3940" xr:uid="{37710F7D-BD93-41C1-8771-B3BEBD473BEB}"/>
    <cellStyle name="t_Viacom Profile_Mongolia Pricing comparision_v3_AQ 3%  6%" xfId="3941" xr:uid="{443A48C7-BF09-4A88-830C-E6DBA0E8BA72}"/>
    <cellStyle name="t_Viacom Profile_Mongolia Pricing comparision_v3_AQ 3%  6% 2" xfId="3942" xr:uid="{4AA635A3-849D-416F-B69F-9ED75827C628}"/>
    <cellStyle name="t_Viacom Profile_Mongolia_Pricing_v2_mail" xfId="3943" xr:uid="{B3B5ACA8-C4F0-42C9-82F4-76D9C2EC69EB}"/>
    <cellStyle name="t_Viacom Profile_Mongolia_Pricing_v2_mail 2" xfId="3944" xr:uid="{52E1D3F8-59C8-4EDC-9CF6-14B1A7E05C93}"/>
    <cellStyle name="t_Viacom Profile_Xl0000044" xfId="3945" xr:uid="{9392E5B2-CDEC-41DF-972F-4D78B3628100}"/>
    <cellStyle name="t_Xl0000044" xfId="3946" xr:uid="{F4A61DBD-C65D-4BF3-AAC9-DCE338157751}"/>
    <cellStyle name="T0" xfId="3947" xr:uid="{B41FE7BA-4316-477D-9D39-E3D52399FA6F}"/>
    <cellStyle name="T0 2" xfId="3948" xr:uid="{90755B42-E71C-4CEF-8A04-CE5187D8487A}"/>
    <cellStyle name="T1" xfId="3949" xr:uid="{BD365CFA-CC9C-4644-B161-A78AA1CA884E}"/>
    <cellStyle name="T2" xfId="3950" xr:uid="{E4D13AE6-A704-4F93-B19B-4A2680A2FF42}"/>
    <cellStyle name="T2 2" xfId="3951" xr:uid="{FC57754C-2C04-4A15-BC47-84617A22F033}"/>
    <cellStyle name="T3" xfId="3952" xr:uid="{1D53A781-0656-47FF-B49F-72DF6B871CE0}"/>
    <cellStyle name="T3 2" xfId="3953" xr:uid="{9F2D7290-B919-4153-9CAD-B9D45048FF71}"/>
    <cellStyle name="Table" xfId="3954" xr:uid="{954DABD2-F110-44FD-9910-3AB373100CB6}"/>
    <cellStyle name="Table 2" xfId="3955" xr:uid="{58FC3016-8152-4834-A254-2840A28D2D9F}"/>
    <cellStyle name="Table 2 2" xfId="3956" xr:uid="{ABF12BC0-60C5-4BAF-A8CB-454560766CF6}"/>
    <cellStyle name="Table 2 2 2" xfId="4418" xr:uid="{CFE1E2FC-BF13-4D9E-91B5-0E080EBAB5C5}"/>
    <cellStyle name="Table 2 3" xfId="3957" xr:uid="{D01725BD-53D3-4901-ACCB-6F39EB79F429}"/>
    <cellStyle name="Table 2 3 2" xfId="4419" xr:uid="{21C48F2E-848C-4F95-A6BE-92CAD3814F6F}"/>
    <cellStyle name="Table 2 4" xfId="4417" xr:uid="{A8D233CA-F268-4C78-8FEE-D654BA656DCA}"/>
    <cellStyle name="Table 3" xfId="3958" xr:uid="{D6DB09C3-EE2D-420A-88EC-D022A0F5AA0D}"/>
    <cellStyle name="Table 3 2" xfId="4420" xr:uid="{AB1F8EA2-35D6-4E1C-AEFA-A584C10B0B4E}"/>
    <cellStyle name="Table 4" xfId="3959" xr:uid="{96CD8C77-5D85-4A6B-AE4D-12782CB0C5C7}"/>
    <cellStyle name="Table 4 2" xfId="4421" xr:uid="{4EE1E64D-81B7-48FC-99AD-A27DEEED5AAA}"/>
    <cellStyle name="Table 5" xfId="4416" xr:uid="{2F6A99AD-B95D-4C08-98A9-D103A8DF6B7A}"/>
    <cellStyle name="Table Col Head" xfId="3960" xr:uid="{6E604E22-0FF1-49EF-A043-F3C609E0F636}"/>
    <cellStyle name="table column heading" xfId="3961" xr:uid="{B6A98ACB-9149-43F1-B622-5D391D5143A6}"/>
    <cellStyle name="Table Head" xfId="3962" xr:uid="{8B20392E-0957-4124-9999-F1FA4B5F92CA}"/>
    <cellStyle name="Table Head Aligned" xfId="3963" xr:uid="{9020AD74-020D-480C-88E8-9EB368FE15CD}"/>
    <cellStyle name="Table Head Aligned 2" xfId="3964" xr:uid="{00C1448E-6790-4F99-A539-172CD29DD6F0}"/>
    <cellStyle name="Table Head Blue" xfId="3965" xr:uid="{BF62DF31-2CA8-4BD1-B890-2122BBB55AF1}"/>
    <cellStyle name="Table Head Green" xfId="3966" xr:uid="{8D9CF5D9-0E5B-446C-8029-B547220D7F73}"/>
    <cellStyle name="Table Head Green 2" xfId="3967" xr:uid="{0CEF5E4E-74E2-4464-AF9E-FFCED31FC1D3}"/>
    <cellStyle name="Table Head_2007_5YrFcst_AM v40" xfId="3968" xr:uid="{ECBD3DC2-FE21-4D7B-A6DF-BD92D2A0599F}"/>
    <cellStyle name="Table Sub Head" xfId="3969" xr:uid="{4A2F81A2-07FC-49BB-B5DD-7D7E8DEE0F8A}"/>
    <cellStyle name="Table Sub Heading" xfId="3970" xr:uid="{E7B26D6A-C2A1-4490-B465-396EAF95FEBB}"/>
    <cellStyle name="Table Text" xfId="3971" xr:uid="{E96E7296-C44E-49EC-863F-50BFA1BE090D}"/>
    <cellStyle name="Table Tile" xfId="3972" xr:uid="{DC592326-060F-40D3-92C8-7A3D75037239}"/>
    <cellStyle name="Table Titel" xfId="3973" xr:uid="{9DE31CAD-3941-43CE-A419-E42DC4A7917A}"/>
    <cellStyle name="Table Title" xfId="3974" xr:uid="{B15A0B9C-91A5-48E8-9773-879246E1E1DF}"/>
    <cellStyle name="Table Units" xfId="3975" xr:uid="{1E7CA5B7-98B3-4DE8-8E93-A091671D7F32}"/>
    <cellStyle name="Table Units 2" xfId="3976" xr:uid="{DB0587F3-093D-498D-9DC0-BB0A069471E1}"/>
    <cellStyle name="Table_Armenia proposed DS Price-list and Filuet prices19 Dec 2011" xfId="3977" xr:uid="{83B8F2AB-7EFE-4FE5-9859-8A0895F958A0}"/>
    <cellStyle name="TableBase" xfId="3978" xr:uid="{5668940E-8B76-4BF8-BAAE-C18F6FDDD86E}"/>
    <cellStyle name="TableBase 2" xfId="3979" xr:uid="{E7F541C7-9FFD-4CD7-B7B7-361CF5166E11}"/>
    <cellStyle name="TableColumnHeading" xfId="3980" xr:uid="{0DD251BA-5640-4740-99A6-BC9688556BFA}"/>
    <cellStyle name="TableHead" xfId="3981" xr:uid="{8B729A3C-20BD-4CCD-8C48-DF156B2679E7}"/>
    <cellStyle name="TableSubTitleItalic" xfId="3982" xr:uid="{0D4D9B70-B399-492D-B88D-42305BB20A58}"/>
    <cellStyle name="TableText" xfId="3983" xr:uid="{3F7EB846-7522-4398-B8B7-3BE43CF3BB32}"/>
    <cellStyle name="TableTitle" xfId="3984" xr:uid="{3E695D4E-2B73-4BD5-9656-9F204AEA9247}"/>
    <cellStyle name="Test [green]" xfId="3985" xr:uid="{F9F1CDC2-1E8D-478E-A47F-901417607C8D}"/>
    <cellStyle name="Test [green] 2" xfId="3986" xr:uid="{E09F7EB6-2784-43BB-8B11-495B674C3584}"/>
    <cellStyle name="Testo avviso" xfId="3987" xr:uid="{17DF649F-CC56-4324-80D0-0A8FA7BB9391}"/>
    <cellStyle name="Testo descrittivo" xfId="3988" xr:uid="{435F6F65-57E7-43DE-B4A3-EDE85B661A2E}"/>
    <cellStyle name="text" xfId="2156" xr:uid="{00000000-0005-0000-0000-000073080000}"/>
    <cellStyle name="Text [Bullet]" xfId="3989" xr:uid="{236631D3-152D-4FC8-9966-994D4143877B}"/>
    <cellStyle name="Text [Bullet] 2" xfId="3990" xr:uid="{EC25DC70-1844-4B77-9732-2ED7BD8102F2}"/>
    <cellStyle name="Text [Dash]" xfId="3991" xr:uid="{340DA2D1-C25F-42A2-AB32-14CD032DFFF5}"/>
    <cellStyle name="Text [Dash] 2" xfId="3992" xr:uid="{8F582411-5DDF-4343-B000-666414FF7880}"/>
    <cellStyle name="Text [Em-Dash]" xfId="3993" xr:uid="{329E58BA-9716-4890-9EB5-1518987A78F7}"/>
    <cellStyle name="Text [Em-Dash] 2" xfId="3994" xr:uid="{DF10C610-FB92-46F0-ABFA-E24F3F6AFE89}"/>
    <cellStyle name="Text 1" xfId="3995" xr:uid="{0C496830-963E-4F62-A719-EB36AB78E962}"/>
    <cellStyle name="Text 1 2" xfId="3996" xr:uid="{096E4AE0-698D-4BFC-93EC-E94D4FCAC236}"/>
    <cellStyle name="Text 1_Armenia_EApricing_020912" xfId="3997" xr:uid="{901F6180-9F6E-41AF-83E9-833FE109F170}"/>
    <cellStyle name="text 2" xfId="2157" xr:uid="{00000000-0005-0000-0000-000074080000}"/>
    <cellStyle name="text 3" xfId="2158" xr:uid="{00000000-0005-0000-0000-000075080000}"/>
    <cellStyle name="text 4" xfId="2159" xr:uid="{00000000-0005-0000-0000-000076080000}"/>
    <cellStyle name="text 5" xfId="3998" xr:uid="{94C43C04-E481-4E71-B121-BB668464F859}"/>
    <cellStyle name="text 6" xfId="3999" xr:uid="{8778800B-EA30-4504-892E-B2B2597D402F}"/>
    <cellStyle name="text 7" xfId="4000" xr:uid="{CC49728D-40F7-4E9F-B1DC-4050A15A7DC9}"/>
    <cellStyle name="Text 8" xfId="4001" xr:uid="{4D2FDFFD-DED8-4CFD-AC7E-07F4B9D32193}"/>
    <cellStyle name="Text Head 1" xfId="4002" xr:uid="{58E3D9AF-7F53-41C0-80A9-60E2D826AD8C}"/>
    <cellStyle name="Text Head 1 2" xfId="4003" xr:uid="{2F7FF083-4879-421E-86E4-6CD319DA5728}"/>
    <cellStyle name="Text Head 1_Armenia_EApricing_020912" xfId="4004" xr:uid="{9EA18B7A-45D2-439C-BE7B-6529574633B7}"/>
    <cellStyle name="Text Indent A" xfId="4005" xr:uid="{F30B4584-3253-464A-B887-B6B5ED38A8EE}"/>
    <cellStyle name="Text Indent A 2" xfId="4006" xr:uid="{5E75C641-D707-4B08-8DEF-68EEB356D16C}"/>
    <cellStyle name="Text Indent B" xfId="4007" xr:uid="{D0EFEB42-A362-4F2D-89F0-453AEDE04EAE}"/>
    <cellStyle name="Text Indent B 2" xfId="4008" xr:uid="{D18CD37A-F632-4058-A83C-A21FF1812449}"/>
    <cellStyle name="Text Indent B_Armenia_EApricing_020912" xfId="4009" xr:uid="{F8534225-0B38-46E1-87F4-D293755CDC0B}"/>
    <cellStyle name="Text Indent C" xfId="4010" xr:uid="{04FAA1D3-3EB9-4484-AEA4-4EEEA958E0BF}"/>
    <cellStyle name="Text Indent C 2" xfId="4011" xr:uid="{535622F2-1DD8-48FE-9813-7AF5022E9C9F}"/>
    <cellStyle name="Text Indent C_Armenia_EApricing_020912" xfId="4012" xr:uid="{38FF7885-4CDE-4635-9132-A6A36486C520}"/>
    <cellStyle name="Text_2007_5YrFcst_Mar 08 v47_vBB" xfId="4013" xr:uid="{023E1DFD-3CAD-476F-95EE-8411E2E88124}"/>
    <cellStyle name="TextBold" xfId="4014" xr:uid="{9B6B9791-FA90-40D3-8F19-6A63A5B1549D}"/>
    <cellStyle name="TextBold 2" xfId="4015" xr:uid="{F6D1872B-9135-433E-B5B0-8A52BA83A095}"/>
    <cellStyle name="TextDys0" xfId="4016" xr:uid="{4EF44631-809D-4AE5-8DD5-CC8C11C46E79}"/>
    <cellStyle name="TextDys1" xfId="4017" xr:uid="{54D805E4-E088-4F91-9ABE-7309A9FE4891}"/>
    <cellStyle name="TextItalic" xfId="4018" xr:uid="{8CD769D1-F682-44ED-A68C-C1CCE94B1AC6}"/>
    <cellStyle name="TextNormal" xfId="4019" xr:uid="{35402DA2-F9C1-473A-BC66-641F547A34FF}"/>
    <cellStyle name="TextNormal 2" xfId="4020" xr:uid="{488CA40B-2657-4BD6-A394-F67C4957BCC6}"/>
    <cellStyle name="Texto de advertencia" xfId="4021" xr:uid="{91DEB643-5A7C-443D-8280-CF24998D6529}"/>
    <cellStyle name="Texto de Aviso" xfId="2160" xr:uid="{00000000-0005-0000-0000-000077080000}"/>
    <cellStyle name="Texto Explicativo" xfId="2161" xr:uid="{00000000-0005-0000-0000-000078080000}"/>
    <cellStyle name="TextYrs0" xfId="4022" xr:uid="{DEB9AF46-F712-40A9-84B3-F7755A840815}"/>
    <cellStyle name="TextYrs1" xfId="4023" xr:uid="{636D64DD-40E6-4662-9FF2-EC1A8F1A6DC1}"/>
    <cellStyle name="TFCF" xfId="4024" xr:uid="{CECD59FA-3056-444A-9D7B-E3450677C1F3}"/>
    <cellStyle name="thenums" xfId="4025" xr:uid="{9054F396-223F-43F4-A7A3-FE193AB9ECDA}"/>
    <cellStyle name="thenums 2" xfId="4026" xr:uid="{5BFA3AD5-8B72-4B68-B60F-E54A87465736}"/>
    <cellStyle name="thenums 2 2" xfId="4027" xr:uid="{4E3AAE19-C848-449D-93F6-CD600EF2AFFC}"/>
    <cellStyle name="thenums 3" xfId="4028" xr:uid="{03F581A8-A4FE-4484-9C4C-2476BBBEA411}"/>
    <cellStyle name="threedec" xfId="4029" xr:uid="{C4EA9D75-8A1A-4474-82F5-1783D9EF649A}"/>
    <cellStyle name="threedec 2" xfId="4030" xr:uid="{342EAF09-14CF-4E8E-85D3-64932752FB43}"/>
    <cellStyle name="Tickmark" xfId="4031" xr:uid="{B361D3DE-0862-4774-B081-A86CA8D44DBC}"/>
    <cellStyle name="Time" xfId="4032" xr:uid="{84FC205E-BD22-4403-AE0D-8AF6A2E50753}"/>
    <cellStyle name="Times" xfId="4033" xr:uid="{E21B2589-E454-4941-AF98-AEBECAB83EAC}"/>
    <cellStyle name="Times [1]" xfId="4034" xr:uid="{FDA09817-89A2-4AA2-A319-4891F7C0AC7F}"/>
    <cellStyle name="Times [1] 2" xfId="4035" xr:uid="{E45E3DCF-BD2C-46AE-B6A6-4274ABE5ADE6}"/>
    <cellStyle name="Times [2]" xfId="4036" xr:uid="{830D3E88-B044-460D-8C8D-D21CBEFACB0A}"/>
    <cellStyle name="Times [2] 2" xfId="4037" xr:uid="{676409B9-6115-4C5D-850F-188A7B9B862A}"/>
    <cellStyle name="Times 10" xfId="4038" xr:uid="{B41A4E16-9B03-45A6-87C9-1426C5A1FABE}"/>
    <cellStyle name="Times 12" xfId="4039" xr:uid="{CF9605C9-FD69-4515-82B0-564D7268DECE}"/>
    <cellStyle name="Times 2" xfId="4040" xr:uid="{04AC59E4-F0FC-43D8-A336-3760043FF5D7}"/>
    <cellStyle name="Times 3" xfId="4041" xr:uid="{173995FD-B4C7-4330-AF89-BF14979FF7DE}"/>
    <cellStyle name="Times 4" xfId="4042" xr:uid="{A2FEB96D-AFD0-44D4-857E-B2DC6D2032E8}"/>
    <cellStyle name="TIMES 9" xfId="4043" xr:uid="{EA79AE09-0843-404D-A35B-4DF50EE89864}"/>
    <cellStyle name="Times New Roman" xfId="4044" xr:uid="{AF12F01B-A1CE-4556-BF6A-603CB8DD701F}"/>
    <cellStyle name="TIMES NEW ROMAN14, BOLD" xfId="4045" xr:uid="{1A643C13-D417-4237-8277-4222EA54D800}"/>
    <cellStyle name="Times_2007_5YrFcst_AM v40" xfId="4046" xr:uid="{6BC9C408-2A05-4193-815C-0D4AD6A29B24}"/>
    <cellStyle name="Tina" xfId="4047" xr:uid="{91F764E2-8732-4BFB-90C4-9051B259D957}"/>
    <cellStyle name="Title  - Style1" xfId="4048" xr:uid="{A68403C6-C698-4193-B403-BF26FA7B4126}"/>
    <cellStyle name="Title - Style1" xfId="4049" xr:uid="{F1611AB8-3AF0-4B1A-8C7A-51E5D21D881B}"/>
    <cellStyle name="Title - Style4" xfId="4050" xr:uid="{BD0AEC9F-C52E-43D2-B415-55597A8C66F4}"/>
    <cellStyle name="Title - Style4 2" xfId="4051" xr:uid="{37399FAE-7524-4540-8F67-C9D2CE6E1DD5}"/>
    <cellStyle name="Title - Style4 2 2" xfId="4423" xr:uid="{68D664D2-426B-4ACD-9EBB-97DF22227812}"/>
    <cellStyle name="Title - Style4 3" xfId="4422" xr:uid="{F870ADD3-3C58-4E16-8D62-515D86220233}"/>
    <cellStyle name="Title - Style4_Armenia_EApricing_020912" xfId="4052" xr:uid="{5396F4EF-2B10-4AD6-BB19-546737FF3D16}"/>
    <cellStyle name="Title 2" xfId="2162" xr:uid="{00000000-0005-0000-0000-000079080000}"/>
    <cellStyle name="Title 2 2" xfId="2163" xr:uid="{00000000-0005-0000-0000-00007A080000}"/>
    <cellStyle name="Title 3" xfId="2164" xr:uid="{00000000-0005-0000-0000-00007B080000}"/>
    <cellStyle name="Title1" xfId="4053" xr:uid="{5F4C089C-96A6-4F4E-9A3B-6283CD32578B}"/>
    <cellStyle name="Title10" xfId="4054" xr:uid="{E6289126-BBC0-4832-A67C-CC7C953242C2}"/>
    <cellStyle name="Title2" xfId="4055" xr:uid="{4C79755A-4495-4C34-82A3-FF7DBB29B79D}"/>
    <cellStyle name="Title2 2" xfId="4056" xr:uid="{D5B78CBB-720F-497D-AE88-BC01E552F8E5}"/>
    <cellStyle name="Title2 2 2" xfId="4425" xr:uid="{A53644A9-9A01-4430-B4EE-C3A3E31C8829}"/>
    <cellStyle name="Title2 3" xfId="4424" xr:uid="{156AB2ED-A170-4713-9FD6-A5C3B189E08D}"/>
    <cellStyle name="Title8" xfId="4057" xr:uid="{728A4174-F351-42AC-B967-9780CB81414E}"/>
    <cellStyle name="Title8Left" xfId="4058" xr:uid="{C35E6CA6-1FE0-4B97-8A43-C5ACCD4279A1}"/>
    <cellStyle name="TitleII" xfId="4059" xr:uid="{27E20A01-97AC-4AE0-B4FA-12BB2E3DECB2}"/>
    <cellStyle name="TitleNormal" xfId="4060" xr:uid="{C84BC89B-6D54-4897-AE14-468284344D04}"/>
    <cellStyle name="Titles" xfId="4061" xr:uid="{B325EBF5-617D-4210-947E-96D676B74D47}"/>
    <cellStyle name="Titolo" xfId="4062" xr:uid="{4EAFFDC4-3058-436B-888B-772E9AC94681}"/>
    <cellStyle name="Titolo 1" xfId="4063" xr:uid="{F82D56C6-D196-4932-8228-2DEDBE48FF05}"/>
    <cellStyle name="Titolo 2" xfId="4064" xr:uid="{51172BAD-6918-4A42-BF43-B4E09B488E6D}"/>
    <cellStyle name="Titolo 3" xfId="4065" xr:uid="{3873C2B6-BE9F-4ABE-B20E-3163D2CEFF36}"/>
    <cellStyle name="Titolo 4" xfId="4066" xr:uid="{1297E8FA-D765-4D21-847F-6AFFDB2698B0}"/>
    <cellStyle name="Título" xfId="2165" xr:uid="{00000000-0005-0000-0000-00007C080000}"/>
    <cellStyle name="Título 1" xfId="2166" xr:uid="{00000000-0005-0000-0000-00007D080000}"/>
    <cellStyle name="Título 2" xfId="2167" xr:uid="{00000000-0005-0000-0000-00007E080000}"/>
    <cellStyle name="Título 3" xfId="2168" xr:uid="{00000000-0005-0000-0000-00007F080000}"/>
    <cellStyle name="Título 4" xfId="2169" xr:uid="{00000000-0005-0000-0000-000080080000}"/>
    <cellStyle name="Título_Kyrgyzstan DS and NIP prices" xfId="4067" xr:uid="{77E0DFF3-D01C-4B2B-8900-2A576CAFC32E}"/>
    <cellStyle name="tom" xfId="4068" xr:uid="{4F56AD17-16C4-48D0-ABAF-8E0ECE45671A}"/>
    <cellStyle name="TopCaption" xfId="4069" xr:uid="{DBCEBB9C-F9B1-47B0-87E2-C619F494539C}"/>
    <cellStyle name="TopCaption 2" xfId="4070" xr:uid="{DFA6F220-1C83-4625-8ED1-D9BD0243B052}"/>
    <cellStyle name="TopGrey" xfId="4071" xr:uid="{0849AB78-CAB2-46AC-8760-B9BE1ECF5933}"/>
    <cellStyle name="TopGrey 2" xfId="4072" xr:uid="{5EB76407-0D97-46E6-8585-F10F869FD3A7}"/>
    <cellStyle name="TopGrey 2 2" xfId="4427" xr:uid="{92058971-C5E8-4B59-94F0-E671273234E5}"/>
    <cellStyle name="TopGrey 3" xfId="4426" xr:uid="{2752F9F5-960D-48B6-BC74-DA2EC436955C}"/>
    <cellStyle name="Total 2" xfId="2170" xr:uid="{00000000-0005-0000-0000-000081080000}"/>
    <cellStyle name="Total 2 2" xfId="2171" xr:uid="{00000000-0005-0000-0000-000082080000}"/>
    <cellStyle name="Total 2 3" xfId="4073" xr:uid="{F415A989-598E-467D-8D3D-4EF13C8861F3}"/>
    <cellStyle name="Total 3" xfId="2172" xr:uid="{00000000-0005-0000-0000-000083080000}"/>
    <cellStyle name="Total Bold" xfId="4074" xr:uid="{763650CC-802D-44A0-B305-34036796AEC4}"/>
    <cellStyle name="Total Bold 2" xfId="4075" xr:uid="{C194EB19-9E8A-4DA1-B3AE-05E93BC08A29}"/>
    <cellStyle name="Total Bold 2 2" xfId="4429" xr:uid="{2331D9E9-A03E-4DB8-A3B4-A15710B02349}"/>
    <cellStyle name="Total Bold 3" xfId="4428" xr:uid="{68C4A0AA-15F3-4998-9E50-68FE199F63E1}"/>
    <cellStyle name="Total Comma" xfId="4076" xr:uid="{672BE586-A4A3-4AC8-91D3-3BE64F39434B}"/>
    <cellStyle name="Total Comma [0]" xfId="4077" xr:uid="{C295B811-35F3-4693-9417-AEA83B0A5770}"/>
    <cellStyle name="Total Comma [0] 2" xfId="4078" xr:uid="{F5FC7192-0461-45F7-9109-466AF1DDB8B0}"/>
    <cellStyle name="Total Comma [0] 2 2" xfId="4432" xr:uid="{3289DA54-5280-4EAD-927D-F5A33D96B586}"/>
    <cellStyle name="Total Comma [0] 3" xfId="4431" xr:uid="{8D315C29-2A0E-424D-B258-72D11DB8A278}"/>
    <cellStyle name="Total Comma 2" xfId="4079" xr:uid="{A07D592D-CD07-4964-BDDF-FF4D5684A9E7}"/>
    <cellStyle name="Total Comma 2 2" xfId="4433" xr:uid="{DA893297-EDAF-4927-AB7D-696FE926D4F7}"/>
    <cellStyle name="Total Comma 3" xfId="4430" xr:uid="{80FD6132-C3E9-41DF-89C3-04DDAC35363E}"/>
    <cellStyle name="Total Currency" xfId="4080" xr:uid="{020EAAA0-9003-4EC3-AD18-51228B143FC7}"/>
    <cellStyle name="Total Currency [0]" xfId="4081" xr:uid="{27CC2547-53A6-4BDB-B6D5-56D69F93D11D}"/>
    <cellStyle name="Total Currency [0] 2" xfId="4082" xr:uid="{5B23EA93-7417-4867-931B-E6228960736A}"/>
    <cellStyle name="Total Currency [0] 2 2" xfId="4435" xr:uid="{CD819991-2056-42C8-9C3E-86CB566FA5C8}"/>
    <cellStyle name="Total Currency [0] 3" xfId="4434" xr:uid="{0621DA8E-1F1E-468C-BB92-2BB7B56DA6DD}"/>
    <cellStyle name="Total Currency_2010-5 Year VPs by Market-Working File 2010-05-12" xfId="4083" xr:uid="{2F95654C-A53A-4878-9C45-E22DA946F189}"/>
    <cellStyle name="Total Normal" xfId="4084" xr:uid="{7285EDD1-8CE2-4889-B791-F772CE05A117}"/>
    <cellStyle name="Total Percent" xfId="4085" xr:uid="{D7CA1D9D-83D7-4923-9EEA-4C9B5B2B06BD}"/>
    <cellStyle name="Total Percent 2" xfId="4086" xr:uid="{4F31DF2F-0A4B-4A02-B115-8739DF30A24E}"/>
    <cellStyle name="Total Percent 2 2" xfId="4437" xr:uid="{3C6AE0B7-380B-48E3-A41B-03B8CF05FA71}"/>
    <cellStyle name="Total Percent 3" xfId="4436" xr:uid="{E9BEFE53-3147-49B7-B771-E1DF19F6F6A1}"/>
    <cellStyle name="Totale" xfId="4087" xr:uid="{04B05D26-E800-4845-A26C-68A63E8DB9F4}"/>
    <cellStyle name="Totale 2" xfId="4438" xr:uid="{68393336-91DB-41BC-A1BC-8148BB839838}"/>
    <cellStyle name="TotCol - Style5" xfId="4088" xr:uid="{E55F4B46-349C-4498-A84A-E61178380DB4}"/>
    <cellStyle name="TotRow - Style4" xfId="4089" xr:uid="{01932E08-1CE3-400A-A420-95D718F381B2}"/>
    <cellStyle name="TotRow - Style4 2" xfId="4090" xr:uid="{791858D0-1764-4EFF-B93B-ABAFC2A74598}"/>
    <cellStyle name="TotRow - Style4 2 2" xfId="4440" xr:uid="{FE98CE0A-100E-4232-A63C-A299AD046E60}"/>
    <cellStyle name="TotRow - Style4 3" xfId="4439" xr:uid="{82253424-9F74-4A2A-9990-E1A61E3507BD}"/>
    <cellStyle name="u" xfId="4091" xr:uid="{68719C6C-4F28-4CE7-AD75-CFA09E46DB89}"/>
    <cellStyle name="u_Armenia proposed DS Price-list and Filuet prices19 Dec 2011" xfId="4092" xr:uid="{63D3ABD3-92B4-420C-B176-9D7C4DF53515}"/>
    <cellStyle name="u_Armenia proposed DS Price-list and Filuet prices19 Dec 2011_KYRG Importer price calculation" xfId="4093" xr:uid="{186D3303-E24A-49DA-B6C1-20BFE6CA5255}"/>
    <cellStyle name="u_KYRG NIP Pricing proposal v2" xfId="4094" xr:uid="{278CE6AC-A199-4DA7-A756-FDF523438219}"/>
    <cellStyle name="u_KYRG NIP Pricing proposal v2_KYRG Importer price calculation" xfId="4095" xr:uid="{B7EE96D9-209C-4829-9E2E-F24CA8B68863}"/>
    <cellStyle name="u_Kyrgsystan Importer PL" xfId="4096" xr:uid="{FDF13761-34B6-41E2-95DB-4064B3771EB1}"/>
    <cellStyle name="u_Kyrgsystan Importer PL_KYRG Importer price calculation" xfId="4097" xr:uid="{8559A298-6843-47B2-B2F6-47E300C60AEB}"/>
    <cellStyle name="u_Kyrgyzstan PAR RSM v.5" xfId="4098" xr:uid="{970CB9CF-3D41-4DC1-A46C-7F0E8099AFE6}"/>
    <cellStyle name="u_Kyrgyzstan PAR RSM v.5_KYRG Importer price calculation" xfId="4099" xr:uid="{6D5FF499-091D-495B-BA6C-F25AC3B18281}"/>
    <cellStyle name="u_RACH LBO Model 04.14.04 - stub" xfId="4100" xr:uid="{7B227B06-174E-4081-9328-184098C50B95}"/>
    <cellStyle name="u_RACH LBO Model 04.14.04 - stub 2" xfId="4101" xr:uid="{C8DC99EF-369B-4656-B739-69187EDB7A89}"/>
    <cellStyle name="u_RACH LBO Model 04.14.04 - stub_Armenia_EApricing_020912" xfId="4102" xr:uid="{751B8402-246D-4162-8A3C-EAA1A725676E}"/>
    <cellStyle name="u_RACH LBO Model 04.14.04 - stub_GG_Prices" xfId="4103" xr:uid="{22147C24-CA47-4DF7-900D-A77DBDD6C0FF}"/>
    <cellStyle name="u_RACH LBO Model 04.14.04 - stub_Kyrgyzstan PAR RSM v.5" xfId="4104" xr:uid="{66C3B77B-59B1-4B4B-8088-781306FA3DD8}"/>
    <cellStyle name="u_RACH LBO Model 04.14.04 - stub_PROMOTIONS" xfId="4105" xr:uid="{70B49A91-FF23-4D8B-A447-B9B70B7514FF}"/>
    <cellStyle name="u_RACH LBO Model 04.14.04 - stub_Sheet1" xfId="4106" xr:uid="{E623616F-EAA8-4E34-ADF6-A2E3A15BEB35}"/>
    <cellStyle name="u_Xl0000044" xfId="4107" xr:uid="{B4977531-06D3-406C-93BE-FBADDF4DE9A3}"/>
    <cellStyle name="u_Xl0000044_KYRG Importer price calculation" xfId="4108" xr:uid="{B131ED7D-4FED-43C2-8123-BB142AEB441F}"/>
    <cellStyle name="ubordinated Debt" xfId="4109" xr:uid="{548DEBFD-DD52-4F18-A7D1-38AD88303E7B}"/>
    <cellStyle name="UI Background" xfId="4110" xr:uid="{B63DD9AA-2D8B-4C72-BEBF-CA51E5FE6974}"/>
    <cellStyle name="UI Background 2" xfId="4111" xr:uid="{98E3E213-9207-4775-A9D6-BF80320E6CCC}"/>
    <cellStyle name="UI Background_Armenia_EApricing_020912" xfId="4112" xr:uid="{D96DFD2E-959A-47F9-A1F5-1BE87EDA8461}"/>
    <cellStyle name="UIScreenText" xfId="4113" xr:uid="{BD86DCD5-2E04-4086-BD60-3634F38E9810}"/>
    <cellStyle name="under" xfId="4114" xr:uid="{CCD7F7CC-92E3-4F3F-983F-0F25D1A60252}"/>
    <cellStyle name="under 2" xfId="4115" xr:uid="{8226B1BA-9B65-49DE-9AEF-749E8EF7A231}"/>
    <cellStyle name="Underl - Style1" xfId="4116" xr:uid="{8409C255-2030-48C3-BBE6-DAF60389A779}"/>
    <cellStyle name="Underl - Style1 2" xfId="4117" xr:uid="{F7792DAE-7C39-4F48-92DE-C47958708C13}"/>
    <cellStyle name="Underl - Style1_Armenia_EApricing_020912" xfId="4118" xr:uid="{00842BE2-87B3-4FE8-8339-202E50986B01}"/>
    <cellStyle name="underline" xfId="4119" xr:uid="{9C0FEF74-695C-4005-9782-82801084604F}"/>
    <cellStyle name="underline 2" xfId="4120" xr:uid="{530434F8-339D-4624-B708-22A1F4D2C433}"/>
    <cellStyle name="Unhidden" xfId="4121" xr:uid="{BEB97985-589D-4D46-8EFD-CA6A03CB29CF}"/>
    <cellStyle name="UNLocked" xfId="4122" xr:uid="{3AD46470-CDCD-40AB-BC33-B192E84063CD}"/>
    <cellStyle name="UNLocked 2" xfId="4123" xr:uid="{57F91F2A-2DDA-4105-9142-4C25EB1EECDD}"/>
    <cellStyle name="UNLocked 2 2" xfId="4442" xr:uid="{91E17B91-EA0E-4774-8044-F24ECF96272B}"/>
    <cellStyle name="UNLocked 3" xfId="4441" xr:uid="{B45EDC23-278D-468B-8664-FB7A2A2D87C3}"/>
    <cellStyle name="Unprot" xfId="4124" xr:uid="{1DD62C1B-1CF6-4B41-BF8E-A46EFF682616}"/>
    <cellStyle name="Unprot 2" xfId="4125" xr:uid="{0C2F1486-6CBC-4D8B-AFD7-41DB36250ECF}"/>
    <cellStyle name="Unprot$" xfId="4126" xr:uid="{504DD983-9AD0-45AA-A80B-131727107BA8}"/>
    <cellStyle name="Unprot$ 2" xfId="4127" xr:uid="{0F9BFE02-2824-404E-9884-18F3FFEE568B}"/>
    <cellStyle name="Unprot_2007_5YrFcst_AM v40" xfId="4128" xr:uid="{DAB2615B-999D-4814-ABFE-8DCBDF758CC3}"/>
    <cellStyle name="Unprotect" xfId="4129" xr:uid="{658825A6-6F73-47FC-BAED-2BD3EDE2C49A}"/>
    <cellStyle name="Unshade" xfId="4130" xr:uid="{D495556C-9B07-41D6-A1BD-E30C045DC9C4}"/>
    <cellStyle name="Unshade 2" xfId="4131" xr:uid="{480C968C-5F81-45B2-825D-E1ED9D52405B}"/>
    <cellStyle name="v0" xfId="4132" xr:uid="{0A381CDB-FAEA-4996-8375-E3E286FA9EE2}"/>
    <cellStyle name="Validation" xfId="4133" xr:uid="{F69B5F65-2C5F-4A78-AD3B-EC0E91B14F20}"/>
    <cellStyle name="Valore non valido" xfId="4134" xr:uid="{BA30DE94-8317-463F-A88F-FF0526FE7483}"/>
    <cellStyle name="Valore valido" xfId="4135" xr:uid="{79AD49DF-3E2D-4535-A03D-AD74EBC2A583}"/>
    <cellStyle name="Valuation" xfId="4136" xr:uid="{B3DEEAFF-9462-4E51-BD95-1EFAECA95D91}"/>
    <cellStyle name="Valuta (0)_Quotation worksheet" xfId="2173" xr:uid="{00000000-0005-0000-0000-000084080000}"/>
    <cellStyle name="Valuta [0]_NEGS" xfId="4137" xr:uid="{0EBE204C-0267-463B-9CE4-5CF2A0609B6D}"/>
    <cellStyle name="Valuta_NEGS" xfId="4138" xr:uid="{D374B925-778F-4C6A-9DFD-ABB745CF2B94}"/>
    <cellStyle name="Variables" xfId="4139" xr:uid="{0394937A-FBA9-4E5A-8155-A3E4B6B3573B}"/>
    <cellStyle name="Vírgula 2" xfId="4140" xr:uid="{5931C9E8-F5E1-4DE1-BF44-B27C0D0C18DF}"/>
    <cellStyle name="Vírgula 2 2" xfId="4141" xr:uid="{F816E580-7BBC-450D-8303-9081830FE903}"/>
    <cellStyle name="Vírgula 3" xfId="4142" xr:uid="{A148E308-0232-43FB-B62C-701035422580}"/>
    <cellStyle name="Vírgula 4" xfId="4143" xr:uid="{7F69526C-742D-4AF8-BD3B-59E10EF942D5}"/>
    <cellStyle name="Vírgula 5" xfId="4144" xr:uid="{47ADDFBA-45E3-4BF6-9E5E-A4D38891E5E8}"/>
    <cellStyle name="w" xfId="4145" xr:uid="{BEFC2ED6-DCBF-4725-BE69-C01E5C9041B5}"/>
    <cellStyle name="w_6hpd04_" xfId="4146" xr:uid="{A021A684-EAB7-4A6A-ABC0-C93ADA90AEC3}"/>
    <cellStyle name="w_6hpd04_ 2" xfId="4147" xr:uid="{34FC6A84-5358-46AB-B648-58F9687CB698}"/>
    <cellStyle name="w_6hpd04__Armenia_EApricing_020912" xfId="4148" xr:uid="{3B9CDB3A-270B-4DC0-9840-F95C429F9DCB}"/>
    <cellStyle name="w_6hpd04__GG_Prices" xfId="4149" xr:uid="{B394083A-34B2-44E7-A7E1-AD1F3553D243}"/>
    <cellStyle name="w_6hpd04__Kyrgyzstan PAR RSM v.5" xfId="4150" xr:uid="{559F599E-C237-4B4F-A048-BF262865F73F}"/>
    <cellStyle name="w_6hpd04__PROMOTIONS" xfId="4151" xr:uid="{3173CFC9-3283-4D7B-8FFD-BC5FD8B88DDA}"/>
    <cellStyle name="w_6hpd04__Sheet1" xfId="4152" xr:uid="{5E7A8620-70B1-40F2-8B4F-AFA987D912D7}"/>
    <cellStyle name="w_7f1801_" xfId="4153" xr:uid="{8C230148-E8B7-420B-8573-F146F495E6D3}"/>
    <cellStyle name="w_7f1801__GG_Prices" xfId="4154" xr:uid="{AAC547A8-3A59-4EEC-9124-6C1FC0B95199}"/>
    <cellStyle name="w_7f1801__KYRG Importer price calculation" xfId="4155" xr:uid="{E4B503FF-0CB1-49CC-A5A5-6C200C146701}"/>
    <cellStyle name="w_7f1801__Kyrgsystan Importer PL" xfId="4156" xr:uid="{767F8906-38EF-4F5A-A40B-F3693C8D2642}"/>
    <cellStyle name="w_7f1801__Kyrgystan_Pricing v3 _ 58% Disc (2)" xfId="4157" xr:uid="{6B2BC675-545C-4FA5-BC53-59A32D90542A}"/>
    <cellStyle name="w_7f1801__Sheet1" xfId="4158" xr:uid="{F287FF07-6C3C-498A-9EDB-0FFBA6B444E7}"/>
    <cellStyle name="w_7f1801__Xl0000044" xfId="4159" xr:uid="{7341D8A9-7CE0-4F79-A20E-3576780EA561}"/>
    <cellStyle name="w_7ggf02_" xfId="4160" xr:uid="{FBC9758A-DDFB-4F35-96F4-F614D1693956}"/>
    <cellStyle name="w_7ggf02__GG_Prices" xfId="4161" xr:uid="{021E49E8-1A9C-45A6-AE26-8E37E93EA29C}"/>
    <cellStyle name="w_7ggf02__KYRG Importer price calculation" xfId="4162" xr:uid="{7C0C63E5-2BB1-4533-84D6-E1814D65EFCF}"/>
    <cellStyle name="w_7ggf02__Kyrgsystan Importer PL" xfId="4163" xr:uid="{84DA37F6-4E06-4151-A7B0-4C56B9BB7A39}"/>
    <cellStyle name="w_7ggf02__Kyrgystan_Pricing v3 _ 58% Disc (2)" xfId="4164" xr:uid="{BD3F180B-6203-4DF1-9F4E-70506B8C1642}"/>
    <cellStyle name="w_7ggf02__Sheet1" xfId="4165" xr:uid="{56B1DD68-D480-439A-A77F-8DB46705735E}"/>
    <cellStyle name="w_7ggf02__Xl0000044" xfId="4166" xr:uid="{4DB5DEFC-56A2-4AFB-8C17-D433E83FD3E6}"/>
    <cellStyle name="w_7PHY01_" xfId="4167" xr:uid="{0C3E1D10-F0D7-40CF-933C-F66B3EF9B82D}"/>
    <cellStyle name="w_7PHY01_ 2" xfId="4168" xr:uid="{3DE0A827-D185-4CCE-B080-4F484449B67F}"/>
    <cellStyle name="w_7PHY01__Armenia_EApricing_020912" xfId="4169" xr:uid="{EC168C73-0AB5-402F-ADF9-F64CF3F247D1}"/>
    <cellStyle name="w_7PHY01__GG_Prices" xfId="4170" xr:uid="{BB490AA1-E66D-412C-BD9F-355B7AAF3B2B}"/>
    <cellStyle name="w_7PHY01__Kyrgyzstan PAR RSM v.5" xfId="4171" xr:uid="{387B7833-A206-40A6-9E56-2869AB80BDE4}"/>
    <cellStyle name="w_7PHY01__PROMOTIONS" xfId="4172" xr:uid="{0762A28A-2C75-417A-ADDE-D1CB4148485D}"/>
    <cellStyle name="w_7PHY01__Sheet1" xfId="4173" xr:uid="{5EB47718-D50E-41D0-BDB7-E313C05940CF}"/>
    <cellStyle name="w_7tby02_" xfId="4174" xr:uid="{B13A1D23-CC27-4D9D-9BF5-734DD80C5910}"/>
    <cellStyle name="w_7tby02_ 2" xfId="4175" xr:uid="{AF1DA7F2-85A7-4A55-ABE6-12C355EE97B3}"/>
    <cellStyle name="w_7tby02__Armenia_EApricing_020912" xfId="4176" xr:uid="{15839B1C-A04C-4140-A29E-F8DE6C12E360}"/>
    <cellStyle name="w_7tby02__GG_Prices" xfId="4177" xr:uid="{F504A893-B237-474A-AECB-11AE69FE8F24}"/>
    <cellStyle name="w_7tby02__Kyrgyzstan PAR RSM v.5" xfId="4178" xr:uid="{8A34706B-6124-49B2-9213-5B035B3E5253}"/>
    <cellStyle name="w_7tby02__PROMOTIONS" xfId="4179" xr:uid="{76900EF6-3112-4B73-BDEF-DC790E312CC4}"/>
    <cellStyle name="w_7tby02__Sheet1" xfId="4180" xr:uid="{727B7CB5-1A0B-4E26-A4C1-6F00A8FA5A11}"/>
    <cellStyle name="w_GG_Prices" xfId="4181" xr:uid="{16972CC0-9C27-43BB-AECD-93FDD65809A5}"/>
    <cellStyle name="w_KYRG Importer price calculation" xfId="4182" xr:uid="{D539150A-2FE8-4D78-84BC-945E4174B5C9}"/>
    <cellStyle name="w_Kyrgsystan Importer PL" xfId="4183" xr:uid="{648BDA48-D4D1-4A3D-8BAA-8742F7715C44}"/>
    <cellStyle name="w_Kyrgystan_Pricing v3 _ 58% Disc (2)" xfId="4184" xr:uid="{3E70C402-DF4B-495E-B98B-6C45938A206E}"/>
    <cellStyle name="w_Sheet1" xfId="4185" xr:uid="{385A493C-ED6E-4DB3-81C3-1019699B7B95}"/>
    <cellStyle name="w_WACC" xfId="4186" xr:uid="{A8DC4350-08DD-4D37-A3CF-1E456641897B}"/>
    <cellStyle name="w_WACC_GG_Prices" xfId="4187" xr:uid="{FF2F356A-1C5D-4F5D-8085-5FAAE9CF5822}"/>
    <cellStyle name="w_WACC_KYRG Importer price calculation" xfId="4188" xr:uid="{8AD150E4-7346-4C56-AC59-8EB8B8C455CF}"/>
    <cellStyle name="w_WACC_Kyrgsystan Importer PL" xfId="4189" xr:uid="{90BADD53-28C0-471B-924B-970CD01C11AC}"/>
    <cellStyle name="w_WACC_Kyrgystan_Pricing v3 _ 58% Disc (2)" xfId="4190" xr:uid="{8DE1E9DE-CC19-47E9-A855-25E7602F23CD}"/>
    <cellStyle name="w_WACC_Sheet1" xfId="4191" xr:uid="{DDE80F28-3E65-4BB0-9A86-110A2988932B}"/>
    <cellStyle name="w_WACC_Xl0000044" xfId="4192" xr:uid="{DA1AB853-F578-4C7D-B695-297DBC7FC192}"/>
    <cellStyle name="w_Xl0000044" xfId="4193" xr:uid="{311E1385-2B66-4BE4-8FF8-53B1DD26038D}"/>
    <cellStyle name="Währung [0]_!!!GO" xfId="4194" xr:uid="{5A9EBA81-FC23-4DBC-8DAE-99714F48056C}"/>
    <cellStyle name="Währung_!!!GO" xfId="4195" xr:uid="{50D2E7CD-BC8E-42FD-B2BB-42CAD78050FE}"/>
    <cellStyle name="Warning Text 2" xfId="2174" xr:uid="{00000000-0005-0000-0000-000085080000}"/>
    <cellStyle name="Warning Text 2 2" xfId="2175" xr:uid="{00000000-0005-0000-0000-000086080000}"/>
    <cellStyle name="Warning Text 3" xfId="2176" xr:uid="{00000000-0005-0000-0000-000087080000}"/>
    <cellStyle name="White" xfId="4196" xr:uid="{2D93E1F1-C59D-4D1A-BC73-AC7685D65E35}"/>
    <cellStyle name="White 2" xfId="4197" xr:uid="{B5FD5B0C-7765-499F-9E02-0BADF0AE745C}"/>
    <cellStyle name="White_Armenia_EApricing_020912" xfId="4198" xr:uid="{001E2892-3231-409B-85D6-DA74410D5191}"/>
    <cellStyle name="WhiteCells" xfId="4199" xr:uid="{AB53B73A-9398-49F7-B87B-BDCA9379CBCE}"/>
    <cellStyle name="WhitePattern" xfId="4200" xr:uid="{559BCD85-D1EA-4E46-BF61-2C61E1EBE448}"/>
    <cellStyle name="WhitePattern1" xfId="4201" xr:uid="{FFA68149-56E1-4EA5-A53E-9A8A1FE93A7F}"/>
    <cellStyle name="WhitePattern1 2" xfId="4202" xr:uid="{6F64976B-63D0-4E8F-B77D-F97A56D7A0E4}"/>
    <cellStyle name="WhiteText" xfId="4203" xr:uid="{B76F785E-F5A7-4349-B35E-1BEF4CA27A90}"/>
    <cellStyle name="WingDing" xfId="4204" xr:uid="{728DCA06-36AA-4E9A-9F33-8F6456716430}"/>
    <cellStyle name="Wrap" xfId="4205" xr:uid="{F29E1D99-407B-4085-B3DB-AF23B9DD4ADA}"/>
    <cellStyle name="WrappedBold" xfId="4206" xr:uid="{09A82314-E43D-47E6-BEC0-E16582531C69}"/>
    <cellStyle name="WrappedBold 2" xfId="4207" xr:uid="{AF8FD9AD-97B3-4893-BD87-85A813D7C7AA}"/>
    <cellStyle name="X" xfId="4208" xr:uid="{F3B6B504-F09D-4A73-B722-38B7A0F52D52}"/>
    <cellStyle name="X - None" xfId="4209" xr:uid="{B0B208C9-715C-432F-8B8D-BC602199669E}"/>
    <cellStyle name="X_2007_5YrFcst_AM v40" xfId="4210" xr:uid="{47831F3B-D74B-4635-A021-309292FD5BEF}"/>
    <cellStyle name="X_2007_5YrFcst_AM v40 2" xfId="4211" xr:uid="{5B6F09B1-1AD0-473F-8043-92A470C890B2}"/>
    <cellStyle name="x_2007_5YrFcst_v35" xfId="4212" xr:uid="{77F9A613-1526-46AA-824C-510579EC01A3}"/>
    <cellStyle name="x_2007_5YrFcst_v35_DSR Monthly 2012" xfId="4213" xr:uid="{AE2DBB29-24A3-42B6-BBB9-AEF875A85F2E}"/>
    <cellStyle name="x_Backup Financials" xfId="4214" xr:uid="{B2DD86F6-B7F8-4550-86EC-B87A8CC143D8}"/>
    <cellStyle name="x_Backup Financials 2" xfId="4215" xr:uid="{1E6581B5-8139-4048-AE15-5B0EC81D7189}"/>
    <cellStyle name="X_DCF" xfId="4216" xr:uid="{005883AD-5BAA-4DF6-B49B-C456B079E910}"/>
    <cellStyle name="x_Xcalibur - 5 year forecast Case 2 (10%) v2" xfId="4217" xr:uid="{17357AEB-060C-4569-988D-4F796A7E56CA}"/>
    <cellStyle name="X1" xfId="4218" xr:uid="{D81D79EF-44F7-4BEF-9C22-0A273EC505CF}"/>
    <cellStyle name="X2" xfId="4219" xr:uid="{C0D200C6-0CD0-4AAC-B8C0-E2613EEB3915}"/>
    <cellStyle name="xAxis1" xfId="4220" xr:uid="{2106C1AD-8D21-43F4-BEC6-6310215A3F25}"/>
    <cellStyle name="xAxis1 2" xfId="4221" xr:uid="{591E6699-6DC4-4630-906B-FF790D1701F9}"/>
    <cellStyle name="xAxis1 2 2" xfId="4222" xr:uid="{970C10A0-4DC1-4AD4-85E7-15AD08BC6D4F}"/>
    <cellStyle name="xAxis1 3" xfId="4223" xr:uid="{40FEC9BF-B294-409B-A4EE-7A25EB78CF49}"/>
    <cellStyle name="Xman" xfId="4224" xr:uid="{9C02125E-C4D8-4075-97AE-AC288600F1E6}"/>
    <cellStyle name="xstyle" xfId="4225" xr:uid="{5774F187-42FD-4449-A55B-B88595D95037}"/>
    <cellStyle name="Year" xfId="4226" xr:uid="{068E73BF-59E9-43EE-AB03-26D3EED73A4E}"/>
    <cellStyle name="Year 2" xfId="4227" xr:uid="{D54B863E-E4F7-46CB-B52B-36E804CDF31D}"/>
    <cellStyle name="yellow" xfId="4228" xr:uid="{1BFFD429-921B-4617-AE7F-31638CE44934}"/>
    <cellStyle name="Yen" xfId="4229" xr:uid="{23C20914-3108-4C3A-9BE8-56F693A18FFD}"/>
    <cellStyle name="Yen 2" xfId="4230" xr:uid="{81D30A70-1F13-43C7-AEFB-5E7B8869BEBA}"/>
    <cellStyle name="YesNo" xfId="4231" xr:uid="{F8DFF598-BAF4-4BD4-B63D-5B9A86E4D372}"/>
    <cellStyle name="YesNo 2" xfId="4232" xr:uid="{7D3B6FF8-34B8-46EC-8EE5-D3F61711BD08}"/>
    <cellStyle name="YYYY" xfId="4233" xr:uid="{4BC9579A-E6CC-4257-A4E5-9E9A8A58864C}"/>
    <cellStyle name="YYYY 2" xfId="4234" xr:uid="{8D8D4633-EA4F-4555-BD0D-DD611161FFC0}"/>
    <cellStyle name="Акцент1" xfId="4235" xr:uid="{8846EE75-9073-47E2-8AB5-F717D2ACAC44}"/>
    <cellStyle name="Акцент2" xfId="4236" xr:uid="{2CFACDED-58CA-4F19-9A90-005A6A9B4A44}"/>
    <cellStyle name="Акцент3" xfId="4237" xr:uid="{4F547A1E-F237-43FD-A456-E146F84421FF}"/>
    <cellStyle name="Акцент4" xfId="4238" xr:uid="{D70FBDBC-2080-441D-B7BD-5AD5B5DE384D}"/>
    <cellStyle name="Акцент5" xfId="4239" xr:uid="{66113BB9-D333-47B6-95F1-212B468EAD30}"/>
    <cellStyle name="Акцент6" xfId="4240" xr:uid="{DE115B7C-6E19-4A38-8DB2-16200F79D390}"/>
    <cellStyle name="Ввод " xfId="4241" xr:uid="{3F42DDD4-CC3E-44E6-84F2-B0107EC181F1}"/>
    <cellStyle name="Ввод  2" xfId="4242" xr:uid="{E93B904E-5910-461D-AF78-963B84C2B3BF}"/>
    <cellStyle name="Ввод  2 2" xfId="4444" xr:uid="{DBB26477-8295-47F4-9AD7-256D228FBE64}"/>
    <cellStyle name="Ввод  3" xfId="4443" xr:uid="{FBA26638-79DF-42A1-8EDF-6878956A6AA8}"/>
    <cellStyle name="Вывод" xfId="4243" xr:uid="{0BF055C0-74D8-4EC7-929B-EAD43FFEDEE0}"/>
    <cellStyle name="Вывод 2" xfId="4244" xr:uid="{CEA7699A-0505-4577-8D88-86E50EA375F4}"/>
    <cellStyle name="Вычисление" xfId="4245" xr:uid="{83CA98CE-4580-4737-AFAB-089175C26247}"/>
    <cellStyle name="Вычисление 2" xfId="4246" xr:uid="{31F71474-2027-4C82-9830-B7EB9A19BD3D}"/>
    <cellStyle name="Вычисление 2 2" xfId="4446" xr:uid="{F3209C53-0ABB-489D-B423-9A810A4A35D4}"/>
    <cellStyle name="Вычисление 3" xfId="4445" xr:uid="{0DB6B951-A8CE-46FD-B5F8-3138CDEB143C}"/>
    <cellStyle name="Денежный 2" xfId="4247" xr:uid="{A3D335AA-CB2F-44CE-B853-7C68CE9B2CF9}"/>
    <cellStyle name="Заголовок 1" xfId="4248" xr:uid="{B9825608-9A97-4A8F-98E8-E61C68CFE0AD}"/>
    <cellStyle name="Заголовок 2" xfId="4249" xr:uid="{24763B50-AB62-47A6-A322-A620110A242E}"/>
    <cellStyle name="Заголовок 3" xfId="4250" xr:uid="{2EC1063C-F4D0-4281-8E4A-500A2827F449}"/>
    <cellStyle name="Заголовок 4" xfId="4251" xr:uid="{D63E9B15-6D06-45E0-AE30-82ACD93F9BAA}"/>
    <cellStyle name="Итог" xfId="4252" xr:uid="{070FCCAF-84D8-4AD7-A9E3-7BABB30B5343}"/>
    <cellStyle name="Итог 2" xfId="4447" xr:uid="{66746C0C-D121-4565-AAD5-3BDE76BF7FD0}"/>
    <cellStyle name="Контрольная ячейка" xfId="4253" xr:uid="{F75BD91E-E52C-424B-8EE4-F60BD8BC7469}"/>
    <cellStyle name="Лош" xfId="4254" xr:uid="{DA89AE93-1A7A-49D9-A46A-61160FA01470}"/>
    <cellStyle name="Название" xfId="4255" xr:uid="{CBB19C41-B65A-4174-ACA5-F413D167B88D}"/>
    <cellStyle name="Нейтральный" xfId="4256" xr:uid="{32CA777B-0763-4583-AA19-98920246A653}"/>
    <cellStyle name="Обычный 2" xfId="4257" xr:uid="{7CF66FF2-98A0-485A-A731-D8907F24EDCC}"/>
    <cellStyle name="Обычный 2 2" xfId="4258" xr:uid="{095B608B-D728-4161-A087-90477790EC70}"/>
    <cellStyle name="Обычный 2_KYRG NIP Pricing proposal v2" xfId="4259" xr:uid="{8DC09371-9C3D-4E0F-A29F-62E0D01BC3E5}"/>
    <cellStyle name="Обычный 3" xfId="4260" xr:uid="{30CB0E8D-BF84-4597-8C5B-551E88D02D18}"/>
    <cellStyle name="Обычный 4" xfId="4261" xr:uid="{33CF59E7-7D73-44A8-92C5-7EA718C2D208}"/>
    <cellStyle name="Обычный 5" xfId="4262" xr:uid="{96FE8490-24E1-4986-9A84-C06380B335BC}"/>
    <cellStyle name="Обычный 6" xfId="4263" xr:uid="{F914BA14-0C46-4CA5-8377-C67889BBF52C}"/>
    <cellStyle name="Обычный_0509 T&amp;E" xfId="4264" xr:uid="{97D8C7E3-2662-4D22-A767-E6B65CE05C7F}"/>
    <cellStyle name="Плохой" xfId="4265" xr:uid="{126E2EAC-F8C4-431A-A1B9-44FDEC02323D}"/>
    <cellStyle name="Пояснение" xfId="4266" xr:uid="{F9B95C38-EFF2-423A-8604-827D68AE7B99}"/>
    <cellStyle name="Примечание" xfId="4267" xr:uid="{4261957F-6DEB-4BD3-B822-6EA6694C4CE5}"/>
    <cellStyle name="Примечание 2" xfId="4268" xr:uid="{ADA97A52-2293-4D52-85D8-DC58087E9323}"/>
    <cellStyle name="Примечание 2 2" xfId="4269" xr:uid="{ACF16D78-E7C5-4266-B6BD-D9B8FC0C9417}"/>
    <cellStyle name="Примечание 2 2 2" xfId="4450" xr:uid="{07D10040-AD5E-4080-B1B8-0008FAABD752}"/>
    <cellStyle name="Примечание 2 3" xfId="4449" xr:uid="{0C945121-B790-4D48-9C3D-5D3BB233C309}"/>
    <cellStyle name="Примечание 3" xfId="4270" xr:uid="{3C363D5F-1A3D-4C00-B393-20CD8407898B}"/>
    <cellStyle name="Примечание 3 2" xfId="4451" xr:uid="{95EA5832-6F86-42D5-AF09-A0D656A7A4E2}"/>
    <cellStyle name="Примечание 4" xfId="4448" xr:uid="{1D4226E6-085E-492E-90D7-05E240A5050B}"/>
    <cellStyle name="Примечание_Kyrgsystan Importer PL" xfId="4271" xr:uid="{1D7D4BB9-BEC4-44DA-93AA-61465832FF51}"/>
    <cellStyle name="Процентный 2" xfId="4272" xr:uid="{47A90BCE-BD03-41D4-A41B-35E2640881BB}"/>
    <cellStyle name="Процентный 3" xfId="4273" xr:uid="{FD757A97-92AB-4033-885E-2F2742C1F2BB}"/>
    <cellStyle name="Процентный 4" xfId="4274" xr:uid="{2817BFDA-222D-47F2-B939-8AAB9B70EFE0}"/>
    <cellStyle name="Процентный 5" xfId="4275" xr:uid="{21C828AF-B3EC-4731-8F09-1888B228448F}"/>
    <cellStyle name="Процентный 6" xfId="4276" xr:uid="{849517C0-750A-4EF9-AA58-4EEC6F7BC999}"/>
    <cellStyle name="Связанная ячейка" xfId="4277" xr:uid="{235F9F14-17F3-445A-9EFA-A5D532D2578D}"/>
    <cellStyle name="Стиль 1" xfId="2177" xr:uid="{00000000-0005-0000-0000-000089080000}"/>
    <cellStyle name="Стиль 1 2" xfId="2178" xr:uid="{00000000-0005-0000-0000-00008A080000}"/>
    <cellStyle name="Стиль 1 3" xfId="4278" xr:uid="{F5B6B2F5-2655-4CE6-B9C4-71290C329C42}"/>
    <cellStyle name="Стиль 10" xfId="4279" xr:uid="{5B58F0C5-FE90-4C7D-AB5B-7F946494C3F5}"/>
    <cellStyle name="Стиль 11" xfId="4280" xr:uid="{847A5EE5-AB4B-4139-9DC9-00A020BEDD2A}"/>
    <cellStyle name="Стиль 12" xfId="4281" xr:uid="{4ACF98B3-08E7-4DAF-B65C-6055AF6F19E8}"/>
    <cellStyle name="Стиль 13" xfId="4282" xr:uid="{0C77B5C4-10C6-45DD-A015-9A2EE3A9E689}"/>
    <cellStyle name="Стиль 14" xfId="4283" xr:uid="{59570E5D-7D8A-4394-9C53-787C283E83F2}"/>
    <cellStyle name="Стиль 15" xfId="4284" xr:uid="{C70CD9E8-B96B-496C-9675-486D6EF53E8D}"/>
    <cellStyle name="Стиль 16" xfId="4285" xr:uid="{00B2F1F3-EF65-4EA5-AC54-DCC3504E5439}"/>
    <cellStyle name="Стиль 17" xfId="4286" xr:uid="{70305E02-EDF6-4619-BF01-631CF9B65458}"/>
    <cellStyle name="Стиль 18" xfId="4287" xr:uid="{43D588C6-4EE6-4330-AEF8-0253EFB1D7C3}"/>
    <cellStyle name="Стиль 19" xfId="4288" xr:uid="{7397A13A-755B-4FC8-AD1A-187FE72A4861}"/>
    <cellStyle name="Стиль 2" xfId="4289" xr:uid="{3DBF29B5-CECE-48EF-A509-576972A66F3A}"/>
    <cellStyle name="Стиль 20" xfId="4290" xr:uid="{A0EAA7EA-9280-4421-9BA6-2C4A0249763B}"/>
    <cellStyle name="Стиль 21" xfId="4291" xr:uid="{67BECB94-7AF8-4EDE-A5B5-D16A9A5637C8}"/>
    <cellStyle name="Стиль 22" xfId="4292" xr:uid="{C5F632F3-D9C2-4624-B5EC-A08657FBB956}"/>
    <cellStyle name="Стиль 23" xfId="4293" xr:uid="{44AB2AAE-1C81-4E78-86F8-FD1E71B24796}"/>
    <cellStyle name="Стиль 24" xfId="4294" xr:uid="{1A262281-7694-4605-8A11-F53CF08F4E87}"/>
    <cellStyle name="Стиль 25" xfId="4295" xr:uid="{AE37B28F-EA55-46AE-825F-47DB760E163E}"/>
    <cellStyle name="Стиль 26" xfId="4296" xr:uid="{CC1751E6-3AF4-4CCD-B6F0-241D58AA3FB8}"/>
    <cellStyle name="Стиль 27" xfId="4297" xr:uid="{D45A9E0E-2194-457D-AA44-DB1E831473EE}"/>
    <cellStyle name="Стиль 28" xfId="4298" xr:uid="{CE52A86F-6BB1-4BC2-992B-E4E60524C877}"/>
    <cellStyle name="Стиль 29" xfId="4299" xr:uid="{3CA6BC6A-ADAA-4BAD-B618-274700BF1F50}"/>
    <cellStyle name="Стиль 3" xfId="4300" xr:uid="{FD002B08-2787-40C0-A96F-E2358098C2EB}"/>
    <cellStyle name="Стиль 30" xfId="4301" xr:uid="{73913162-3CB2-42FA-948C-750CFA532824}"/>
    <cellStyle name="Стиль 31" xfId="4302" xr:uid="{65BD2763-6564-41AB-9A19-FE74DA1A73C4}"/>
    <cellStyle name="Стиль 32" xfId="4303" xr:uid="{FDD7D0F3-D5AF-414F-8B9F-7A0168930B1C}"/>
    <cellStyle name="Стиль 33" xfId="4304" xr:uid="{723DB291-B393-41D5-9F0E-A8358D20A2F6}"/>
    <cellStyle name="Стиль 34" xfId="4305" xr:uid="{0F1B688D-C737-4971-85E3-2DBFF090CCB8}"/>
    <cellStyle name="Стиль 35" xfId="4306" xr:uid="{D1B5E8C0-1D14-46F3-A948-186A3D381F91}"/>
    <cellStyle name="Стиль 36" xfId="4307" xr:uid="{9313F029-76AB-457B-8864-728B49BEE338}"/>
    <cellStyle name="Стиль 37" xfId="4308" xr:uid="{B6A553F5-276A-4118-AFE0-8B324EE00E3C}"/>
    <cellStyle name="Стиль 38" xfId="4309" xr:uid="{EBDB6A98-ADC1-4CF8-A009-BA859CBF5208}"/>
    <cellStyle name="Стиль 39" xfId="4310" xr:uid="{8124312F-80E3-4068-872E-D3DC1F94AB4E}"/>
    <cellStyle name="Стиль 4" xfId="4311" xr:uid="{FEA606DD-B7E9-4812-9A9D-9571C6BDEEC0}"/>
    <cellStyle name="Стиль 40" xfId="4312" xr:uid="{9ACDAC0C-0763-4972-95DC-50268F4253D6}"/>
    <cellStyle name="Стиль 41" xfId="4313" xr:uid="{48BC61FF-1A38-45D2-AE51-DC21FA864BA0}"/>
    <cellStyle name="Стиль 42" xfId="4314" xr:uid="{4833F4A4-17DA-40C5-8163-E55187562CD5}"/>
    <cellStyle name="Стиль 43" xfId="4315" xr:uid="{A9088A88-B4BC-4ECE-BEC0-C7C4F36101A5}"/>
    <cellStyle name="Стиль 44" xfId="4316" xr:uid="{54C64C90-528A-4221-A91C-DFA4872C0FC7}"/>
    <cellStyle name="Стиль 45" xfId="4317" xr:uid="{6BA2EB2B-D8F0-42EC-A4A6-9844816A34DD}"/>
    <cellStyle name="Стиль 46" xfId="4318" xr:uid="{F2DF81D5-D7AE-4017-AC09-6764A7805B08}"/>
    <cellStyle name="Стиль 47" xfId="4319" xr:uid="{283E9407-5FFC-46AC-8B74-852BE16EC1BA}"/>
    <cellStyle name="Стиль 48" xfId="4320" xr:uid="{204B00D6-7629-4994-9059-9011A94034AE}"/>
    <cellStyle name="Стиль 49" xfId="4321" xr:uid="{F94CE2FE-D76E-4820-AA43-BD4695324131}"/>
    <cellStyle name="Стиль 5" xfId="4322" xr:uid="{E7250459-E66E-43E2-B715-21E02B9C8834}"/>
    <cellStyle name="Стиль 50" xfId="4323" xr:uid="{514EDAB4-0243-4603-B554-94B925C7A27B}"/>
    <cellStyle name="Стиль 51" xfId="4324" xr:uid="{A3954969-281F-4602-B9AE-E4C2036E5F90}"/>
    <cellStyle name="Стиль 52" xfId="4325" xr:uid="{3D007D88-C490-42E2-A675-F00308FD3113}"/>
    <cellStyle name="Стиль 53" xfId="4326" xr:uid="{D93B0C82-DC08-4CBF-A30F-91EF5F18698F}"/>
    <cellStyle name="Стиль 6" xfId="4327" xr:uid="{55C9F1E4-C4CF-440A-A4A1-6DD7117D33D2}"/>
    <cellStyle name="Стиль 7" xfId="4328" xr:uid="{BED0D34D-224B-4044-8C43-087E12E334D0}"/>
    <cellStyle name="Стиль 8" xfId="4329" xr:uid="{779D0960-886C-4E4E-AF30-6D621C5259EB}"/>
    <cellStyle name="Стиль 9" xfId="4330" xr:uid="{C0C08C97-8C94-43E7-8C53-EA9C7FE71833}"/>
    <cellStyle name="Текст предупреждения" xfId="4331" xr:uid="{25DD202C-496F-4E83-9DFB-E7C2048924A0}"/>
    <cellStyle name="Финансовый 2" xfId="4332" xr:uid="{9A0A920D-09C6-4052-96FE-3DDDD53E5F73}"/>
    <cellStyle name="Финансовый 3" xfId="4333" xr:uid="{67225359-6E1C-49B4-864B-52DAB4625A0A}"/>
    <cellStyle name="Финансовый_Armenia Filuet Input oct 2011 (3)" xfId="4334" xr:uid="{0B4CA1D4-9EDC-460B-9264-B3EDF6721C94}"/>
    <cellStyle name="Хороший" xfId="4335" xr:uid="{856FBC36-FC9E-4027-9CCC-21438891731E}"/>
    <cellStyle name="パーセント[.0]" xfId="2179" xr:uid="{00000000-0005-0000-0000-00008B080000}"/>
    <cellStyle name="ﾊﾟﾀｰﾝ(中黄)" xfId="2180" xr:uid="{00000000-0005-0000-0000-00008C080000}"/>
    <cellStyle name="ﾊﾟﾀｰﾝ(薄い黄)" xfId="2181" xr:uid="{00000000-0005-0000-0000-00008D080000}"/>
    <cellStyle name="ﾊﾟﾀｰﾝ(黄)" xfId="2182" xr:uid="{00000000-0005-0000-0000-00008E080000}"/>
    <cellStyle name="강조색1" xfId="4338" xr:uid="{A0B5A98C-9FE8-475E-8BEB-7D1CA9A40514}"/>
    <cellStyle name="강조색2" xfId="4339" xr:uid="{94238981-92A4-4A77-ACDB-93DE953CF05D}"/>
    <cellStyle name="강조색3" xfId="4340" xr:uid="{6F25FB56-B177-4C19-9E79-245DA959D992}"/>
    <cellStyle name="강조색4" xfId="4341" xr:uid="{55C942F1-C0D4-47EC-9791-44958BDFDC6E}"/>
    <cellStyle name="강조색5" xfId="4342" xr:uid="{422254B9-EF1F-430E-ADDE-28FB93392E85}"/>
    <cellStyle name="강조색6" xfId="4343" xr:uid="{6E4825B9-ECA5-4EF2-A225-BBD38D2F7731}"/>
    <cellStyle name="경고문" xfId="4344" xr:uid="{96FAE657-46F0-4078-94D0-DE8F7375E946}"/>
    <cellStyle name="계산" xfId="4345" xr:uid="{82F02658-FE8F-40D4-B70B-48A750B3CD85}"/>
    <cellStyle name="계산 2" xfId="4346" xr:uid="{021335B9-CAA0-4D68-9FAB-73D5829BC5A6}"/>
    <cellStyle name="계산 2 2" xfId="4453" xr:uid="{B775102C-A1CF-4653-89AD-EE1C81A3E623}"/>
    <cellStyle name="계산 3" xfId="4452" xr:uid="{67FD0F18-F4A5-4C0D-B82C-4A5B36EBC9C8}"/>
    <cellStyle name="고정소숫점" xfId="4347" xr:uid="{3E4ABA16-15BA-4BBF-BA1A-96BFC9EF205C}"/>
    <cellStyle name="나쁨" xfId="4348" xr:uid="{B6641CBF-2A7E-4A44-9014-6E062EA13BAE}"/>
    <cellStyle name="메모" xfId="4349" xr:uid="{7E4E298A-ECEE-4E7B-AE5C-E38246C6543A}"/>
    <cellStyle name="메모 2" xfId="4350" xr:uid="{B5D5117B-AA42-477D-99B3-B40BBFE1D77F}"/>
    <cellStyle name="메모 2 2" xfId="4455" xr:uid="{FF64F011-7328-4920-901F-1EE084C18515}"/>
    <cellStyle name="메모 3" xfId="4454" xr:uid="{7CDFEFB7-91B1-4EB9-B19E-EA9C541428FE}"/>
    <cellStyle name="보통" xfId="4351" xr:uid="{C0113E9C-99CD-4035-9D1B-91CFCF8B9F34}"/>
    <cellStyle name="뷭?_BOOKSHIP" xfId="4352" xr:uid="{3952C908-CA20-45E4-8DA7-7FBC07C3DA86}"/>
    <cellStyle name="설명 텍스트" xfId="4353" xr:uid="{57C41F08-FCB0-4F67-BD12-B5AAAD7D5993}"/>
    <cellStyle name="셀 확인" xfId="4354" xr:uid="{EDA07CE8-89B6-4A9D-A215-140F553359C2}"/>
    <cellStyle name="숫자(R)" xfId="4355" xr:uid="{AA633967-55E7-4E6B-B741-3C40A3899A5A}"/>
    <cellStyle name="쉼표 [0]_2000년재무제표" xfId="4356" xr:uid="{E669BD84-8DE0-405D-8198-DC7709950645}"/>
    <cellStyle name="연결된 셀" xfId="4357" xr:uid="{2D82D725-1001-4290-BCDD-C8141823DDF0}"/>
    <cellStyle name="요약" xfId="4358" xr:uid="{465E6040-51A0-4CF7-B77C-2EDB8CF3D47F}"/>
    <cellStyle name="요약 2" xfId="4456" xr:uid="{E5BBB0F9-5D81-4D2F-8E1E-7E8D6162AA80}"/>
    <cellStyle name="원" xfId="4359" xr:uid="{8300E34E-8EFA-402F-97DD-9247ABDED603}"/>
    <cellStyle name="입력" xfId="4360" xr:uid="{87008E1F-125C-4F8A-8805-640098CE6755}"/>
    <cellStyle name="입력 2" xfId="4361" xr:uid="{BBD67D33-62A9-4EAC-AB2A-17FA9B0499F5}"/>
    <cellStyle name="입력 2 2" xfId="4458" xr:uid="{9549F8D0-E1E2-42DE-BAB5-8BFCAC7F4302}"/>
    <cellStyle name="입력 3" xfId="4457" xr:uid="{0F7BE70C-2B74-45B0-8A30-0F8CE23DCEA4}"/>
    <cellStyle name="자리수" xfId="4362" xr:uid="{04EF0333-6CA2-4C34-90D8-B57B18D67F0D}"/>
    <cellStyle name="자리수0" xfId="4363" xr:uid="{D1938F98-E42C-41B3-840F-00CFC269977D}"/>
    <cellStyle name="제목" xfId="4364" xr:uid="{E512C3E3-4835-4ABC-BE1B-228F0194D843}"/>
    <cellStyle name="제목 1" xfId="4365" xr:uid="{3FEEA944-D156-4DFA-BBC6-1DC541B35769}"/>
    <cellStyle name="제목 2" xfId="4366" xr:uid="{2EE2B0AE-B886-42F4-93F1-E7847EB3D922}"/>
    <cellStyle name="제목 3" xfId="4367" xr:uid="{4CD451C8-719D-45EE-AB3B-AFDB040A71D9}"/>
    <cellStyle name="제목 4" xfId="4368" xr:uid="{939D9815-8745-444A-83D7-DD739FAA99C6}"/>
    <cellStyle name="좋음" xfId="4369" xr:uid="{573A351D-C7AC-4BEA-BE05-37CCD59B3DF6}"/>
    <cellStyle name="출력" xfId="4370" xr:uid="{F6D6D5C1-D7C1-48F7-9A08-6A3A1159C91A}"/>
    <cellStyle name="출력 2" xfId="4371" xr:uid="{28F91219-1EB3-499D-BD4A-9464BC93E0AF}"/>
    <cellStyle name="콤마 [0]_(type)총괄" xfId="4372" xr:uid="{BAD0E5AD-4BBE-4C4D-B6B1-DA75169CEC84}"/>
    <cellStyle name="콤마_(type)총괄" xfId="4373" xr:uid="{A386D5DE-4FC8-4F8C-82C5-5E231961966E}"/>
    <cellStyle name="통화_cost-IJ-0823" xfId="2183" xr:uid="{00000000-0005-0000-0000-00008F080000}"/>
    <cellStyle name="퍼센트" xfId="4374" xr:uid="{880E58FD-55B7-4A1D-92DA-55CFEB8647D6}"/>
    <cellStyle name="표준 3" xfId="4375" xr:uid="{58A9F01D-570B-4F3C-9DDB-B05870A2D5A5}"/>
    <cellStyle name="표준_cost-IJ-0823" xfId="2184" xr:uid="{00000000-0005-0000-0000-000090080000}"/>
    <cellStyle name="화폐기호" xfId="4376" xr:uid="{FA52CF6D-F10D-413D-9215-57B1BC30B35F}"/>
    <cellStyle name="화폐기호0" xfId="4377" xr:uid="{A07677B4-06B7-4EBF-AA0C-1655C1827A3B}"/>
    <cellStyle name="一般_300mm Status Matrix" xfId="4378" xr:uid="{A5CF638E-4CD8-48FE-9D56-8C643943B2B4}"/>
    <cellStyle name="千位分隔_Financial_Model_v2" xfId="4379" xr:uid="{7FE98F17-2B0A-4E79-9A69-F26939490093}"/>
    <cellStyle name="后继超级链接_Kagawa forecast" xfId="4380" xr:uid="{39B3B9F1-31F3-4341-ABF8-632533358348}"/>
    <cellStyle name="桁区切り [0.00]_2000-OIH" xfId="4381" xr:uid="{285FBEC9-88FB-41C2-B8B4-0CDABDFC54DD}"/>
    <cellStyle name="桁区切り_1pieceTOP10" xfId="2185" xr:uid="{00000000-0005-0000-0000-000092080000}"/>
    <cellStyle name="標準_1-3-28Apr" xfId="2186" xr:uid="{00000000-0005-0000-0000-000093080000}"/>
    <cellStyle name="货币[0]_Kagawa forecast" xfId="4382" xr:uid="{CC4900AF-C48F-4235-9C28-B6FABED44F24}"/>
    <cellStyle name="货币_Kagawa forecast" xfId="4383" xr:uid="{202DD8B0-8A05-4751-8730-26D669CCF56D}"/>
    <cellStyle name="超级链接_Kagawa forecast" xfId="4384" xr:uid="{807D4DE9-B420-4F6D-B998-F449BEA25BF1}"/>
    <cellStyle name="通貨 [0.00]_2000-OIH" xfId="4385" xr:uid="{121C8B9F-C0B9-4481-BDA4-80A89B20E1F7}"/>
    <cellStyle name="通貨_1pieceTOP10" xfId="2187" xr:uid="{00000000-0005-0000-0000-000095080000}"/>
  </cellStyles>
  <dxfs count="0"/>
  <tableStyles count="0" defaultTableStyle="TableStyleMedium9" defaultPivotStyle="PivotStyleLight16"/>
  <colors>
    <mruColors>
      <color rgb="FF996633"/>
      <color rgb="FFDDDDD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69056</xdr:colOff>
      <xdr:row>0</xdr:row>
      <xdr:rowOff>107156</xdr:rowOff>
    </xdr:from>
    <xdr:to>
      <xdr:col>1</xdr:col>
      <xdr:colOff>2974181</xdr:colOff>
      <xdr:row>1</xdr:row>
      <xdr:rowOff>284561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" y="107156"/>
          <a:ext cx="2905125" cy="556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</xdr:row>
          <xdr:rowOff>0</xdr:rowOff>
        </xdr:from>
        <xdr:to>
          <xdr:col>11</xdr:col>
          <xdr:colOff>419100</xdr:colOff>
          <xdr:row>5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Z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Click to Print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219075</xdr:colOff>
      <xdr:row>0</xdr:row>
      <xdr:rowOff>0</xdr:rowOff>
    </xdr:from>
    <xdr:to>
      <xdr:col>8</xdr:col>
      <xdr:colOff>1235393</xdr:colOff>
      <xdr:row>1</xdr:row>
      <xdr:rowOff>22766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0"/>
          <a:ext cx="2282190" cy="4609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age.herbalifemail.com/Users/waynest/Desktop/WAYNE%20FILES/Pricelists%20Mike/Employee%20Order%20form_29%20August%202012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lhi%20Manual%20Order%20with%20looku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Product - Price List"/>
      <sheetName val="Employe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ORDER SCREEN"/>
      <sheetName val="Product Table"/>
      <sheetName val="PRODUCT - PRICE LIST"/>
      <sheetName val="LIT&amp;AOP - PRICE LIST"/>
      <sheetName val="Variáveis"/>
      <sheetName val="Venezuela Price List"/>
      <sheetName val="Order Form"/>
      <sheetName val="*****"/>
      <sheetName val="Price-list-new"/>
      <sheetName val="RO adj IR - page 1"/>
      <sheetName val="RO adj IR - page 1 "/>
      <sheetName val="Del form"/>
      <sheetName val="BCS (42)"/>
      <sheetName val="Calculations"/>
      <sheetName val="Tipo Cancelamento"/>
      <sheetName val="Motivo Cancelamento"/>
      <sheetName val="Delhi Manual Order with lookups"/>
      <sheetName val="MANUAL_ORDER_SCREEN"/>
      <sheetName val="Anleitung"/>
      <sheetName val="Grosshandelspreisliste"/>
      <sheetName val="Promote Preisliste"/>
      <sheetName val="Bestellformular"/>
      <sheetName val="KV"/>
      <sheetName val="Liste de prix Réunion"/>
      <sheetName val="Bon de commande"/>
      <sheetName val="Feuil1"/>
      <sheetName val="Feuil2"/>
      <sheetName val="Feuil3"/>
      <sheetName val="ProductTable"/>
      <sheetName val="Récapitulatif de factures"/>
      <sheetName val="Product_Table"/>
      <sheetName val="PRODUCT_-_PRICE_LIST"/>
      <sheetName val="LIT&amp;AOP_-_PRICE_LIST"/>
      <sheetName val="Tipo_Cancelamento"/>
      <sheetName val="Motivo_Cancelamento"/>
      <sheetName val="Venezuela_Price_List"/>
      <sheetName val="Order_Form"/>
      <sheetName val="RO_adj_IR_-_page_1"/>
      <sheetName val="RO_adj_IR_-_page_1_"/>
      <sheetName val="Del_form"/>
      <sheetName val="BCS_(42)"/>
      <sheetName val="Promote_Preisliste"/>
      <sheetName val="Liste_de_prix_Réunion"/>
      <sheetName val="Bon_de_commande"/>
      <sheetName val="Récapitulatif_de_factures"/>
      <sheetName val="MANUAL_ORDER_SCREEN1"/>
      <sheetName val="Product_Table1"/>
      <sheetName val="PRODUCT_-_PRICE_LIST1"/>
      <sheetName val="LIT&amp;AOP_-_PRICE_LIST1"/>
      <sheetName val="Tipo_Cancelamento1"/>
      <sheetName val="Motivo_Cancelamento1"/>
      <sheetName val="Venezuela_Price_List1"/>
      <sheetName val="Order_Form1"/>
      <sheetName val="RO_adj_IR_-_page_11"/>
      <sheetName val="RO_adj_IR_-_page_1_1"/>
      <sheetName val="Del_form1"/>
      <sheetName val="BCS_(42)1"/>
      <sheetName val="Promote_Preisliste1"/>
      <sheetName val="Liste_de_prix_Réunion1"/>
      <sheetName val="Bon_de_commande1"/>
      <sheetName val="Récapitulatif_de_factures1"/>
      <sheetName val="Delhi_Manual_Order_with_lookups"/>
      <sheetName val="MANUAL_ORDER_SCREEN2"/>
      <sheetName val="Product_Table2"/>
      <sheetName val="PRODUCT_-_PRICE_LIST2"/>
      <sheetName val="LIT&amp;AOP_-_PRICE_LIST2"/>
      <sheetName val="Tipo_Cancelamento2"/>
      <sheetName val="Motivo_Cancelamento2"/>
      <sheetName val="Venezuela_Price_List2"/>
      <sheetName val="Order_Form2"/>
      <sheetName val="RO_adj_IR_-_page_12"/>
      <sheetName val="RO_adj_IR_-_page_1_2"/>
      <sheetName val="Del_form2"/>
      <sheetName val="BCS_(42)2"/>
      <sheetName val="Delhi_Manual_Order_with_lookup1"/>
      <sheetName val="Promote_Preisliste2"/>
      <sheetName val="Liste_de_prix_Réunion2"/>
      <sheetName val="Bon_de_commande2"/>
      <sheetName val="Récapitulatif_de_factures2"/>
      <sheetName val="Formular za poručivanje"/>
      <sheetName val="MANUAL_ORDER_SCREEN4"/>
      <sheetName val="Product_Table4"/>
      <sheetName val="PRODUCT_-_PRICE_LIST4"/>
      <sheetName val="LIT&amp;AOP_-_PRICE_LIST4"/>
      <sheetName val="Tipo_Cancelamento4"/>
      <sheetName val="Motivo_Cancelamento4"/>
      <sheetName val="Venezuela_Price_List4"/>
      <sheetName val="Order_Form4"/>
      <sheetName val="RO_adj_IR_-_page_14"/>
      <sheetName val="RO_adj_IR_-_page_1_4"/>
      <sheetName val="Del_form4"/>
      <sheetName val="BCS_(42)4"/>
      <sheetName val="Promote_Preisliste4"/>
      <sheetName val="Liste_de_prix_Réunion4"/>
      <sheetName val="Bon_de_commande4"/>
      <sheetName val="Récapitulatif_de_factures4"/>
      <sheetName val="Delhi_Manual_Order_with_lookup3"/>
      <sheetName val="Formular_za_poručivanje1"/>
      <sheetName val="MANUAL_ORDER_SCREEN3"/>
      <sheetName val="Product_Table3"/>
      <sheetName val="PRODUCT_-_PRICE_LIST3"/>
      <sheetName val="LIT&amp;AOP_-_PRICE_LIST3"/>
      <sheetName val="Tipo_Cancelamento3"/>
      <sheetName val="Motivo_Cancelamento3"/>
      <sheetName val="Venezuela_Price_List3"/>
      <sheetName val="Order_Form3"/>
      <sheetName val="RO_adj_IR_-_page_13"/>
      <sheetName val="RO_adj_IR_-_page_1_3"/>
      <sheetName val="Del_form3"/>
      <sheetName val="BCS_(42)3"/>
      <sheetName val="Promote_Preisliste3"/>
      <sheetName val="Liste_de_prix_Réunion3"/>
      <sheetName val="Bon_de_commande3"/>
      <sheetName val="Récapitulatif_de_factures3"/>
      <sheetName val="Delhi_Manual_Order_with_lookup2"/>
      <sheetName val="Formular_za_poručivanje"/>
      <sheetName val="MANUAL_ORDER_SCREEN5"/>
      <sheetName val="Product_Table5"/>
      <sheetName val="PRODUCT_-_PRICE_LIST5"/>
      <sheetName val="LIT&amp;AOP_-_PRICE_LIST5"/>
      <sheetName val="Tipo_Cancelamento5"/>
      <sheetName val="Motivo_Cancelamento5"/>
      <sheetName val="Venezuela_Price_List5"/>
      <sheetName val="Order_Form5"/>
      <sheetName val="RO_adj_IR_-_page_15"/>
      <sheetName val="RO_adj_IR_-_page_1_5"/>
      <sheetName val="Del_form5"/>
      <sheetName val="BCS_(42)5"/>
      <sheetName val="Promote_Preisliste5"/>
      <sheetName val="Liste_de_prix_Réunion5"/>
      <sheetName val="Bon_de_commande5"/>
      <sheetName val="Récapitulatif_de_factures5"/>
      <sheetName val="Delhi_Manual_Order_with_lookup4"/>
      <sheetName val="Formular_za_poručivanje2"/>
      <sheetName val="MANUAL_ORDER_SCREEN6"/>
      <sheetName val="Product_Table6"/>
      <sheetName val="PRODUCT_-_PRICE_LIST6"/>
      <sheetName val="LIT&amp;AOP_-_PRICE_LIST6"/>
      <sheetName val="Tipo_Cancelamento6"/>
      <sheetName val="Motivo_Cancelamento6"/>
      <sheetName val="Venezuela_Price_List6"/>
      <sheetName val="Order_Form6"/>
      <sheetName val="RO_adj_IR_-_page_16"/>
      <sheetName val="RO_adj_IR_-_page_1_6"/>
      <sheetName val="Del_form6"/>
      <sheetName val="BCS_(42)6"/>
      <sheetName val="Promote_Preisliste6"/>
      <sheetName val="Liste_de_prix_Réunion6"/>
      <sheetName val="Bon_de_commande6"/>
      <sheetName val="Récapitulatif_de_factures6"/>
      <sheetName val="Delhi_Manual_Order_with_lookup5"/>
      <sheetName val="Formular_za_poručivanje3"/>
      <sheetName val="MANUAL_ORDER_SCREEN7"/>
      <sheetName val="Product_Table7"/>
      <sheetName val="PRODUCT_-_PRICE_LIST7"/>
      <sheetName val="LIT&amp;AOP_-_PRICE_LIST7"/>
      <sheetName val="Tipo_Cancelamento7"/>
      <sheetName val="Motivo_Cancelamento7"/>
      <sheetName val="Venezuela_Price_List7"/>
      <sheetName val="Order_Form7"/>
      <sheetName val="RO_adj_IR_-_page_17"/>
      <sheetName val="RO_adj_IR_-_page_1_7"/>
      <sheetName val="Del_form7"/>
      <sheetName val="BCS_(42)7"/>
      <sheetName val="Delhi_Manual_Order_with_lookup6"/>
      <sheetName val="Promote_Preisliste7"/>
      <sheetName val="Liste_de_prix_Réunion7"/>
      <sheetName val="Bon_de_commande7"/>
      <sheetName val="Récapitulatif_de_factures7"/>
      <sheetName val="MANUAL_ORDER_SCREEN8"/>
      <sheetName val="Product_Table8"/>
      <sheetName val="PRODUCT_-_PRICE_LIST8"/>
      <sheetName val="LIT&amp;AOP_-_PRICE_LIST8"/>
      <sheetName val="Tipo_Cancelamento8"/>
      <sheetName val="Motivo_Cancelamento8"/>
      <sheetName val="Venezuela_Price_List8"/>
      <sheetName val="Order_Form8"/>
      <sheetName val="RO_adj_IR_-_page_18"/>
      <sheetName val="RO_adj_IR_-_page_1_8"/>
      <sheetName val="Del_form8"/>
      <sheetName val="BCS_(42)8"/>
      <sheetName val="Promote_Preisliste8"/>
      <sheetName val="Liste_de_prix_Réunion8"/>
      <sheetName val="Bon_de_commande8"/>
      <sheetName val="Récapitulatif_de_factures8"/>
      <sheetName val="Delhi_Manual_Order_with_lookup7"/>
      <sheetName val="Formular_za_poručivanje4"/>
      <sheetName val="MANUAL_ORDER_SCREEN11"/>
      <sheetName val="Product_Table11"/>
      <sheetName val="PRODUCT_-_PRICE_LIST11"/>
      <sheetName val="LIT&amp;AOP_-_PRICE_LIST11"/>
      <sheetName val="Tipo_Cancelamento11"/>
      <sheetName val="Motivo_Cancelamento11"/>
      <sheetName val="Venezuela_Price_List11"/>
      <sheetName val="Order_Form11"/>
      <sheetName val="RO_adj_IR_-_page_111"/>
      <sheetName val="RO_adj_IR_-_page_1_11"/>
      <sheetName val="Del_form11"/>
      <sheetName val="BCS_(42)11"/>
      <sheetName val="Formular_za_poručivanje7"/>
      <sheetName val="Promote_Preisliste11"/>
      <sheetName val="MANUAL_ORDER_SCREEN9"/>
      <sheetName val="Product_Table9"/>
      <sheetName val="PRODUCT_-_PRICE_LIST9"/>
      <sheetName val="LIT&amp;AOP_-_PRICE_LIST9"/>
      <sheetName val="Tipo_Cancelamento9"/>
      <sheetName val="Motivo_Cancelamento9"/>
      <sheetName val="Venezuela_Price_List9"/>
      <sheetName val="Order_Form9"/>
      <sheetName val="RO_adj_IR_-_page_19"/>
      <sheetName val="RO_adj_IR_-_page_1_9"/>
      <sheetName val="Del_form9"/>
      <sheetName val="BCS_(42)9"/>
      <sheetName val="Formular_za_poručivanje5"/>
      <sheetName val="Promote_Preisliste9"/>
      <sheetName val="MANUAL_ORDER_SCREEN10"/>
      <sheetName val="Product_Table10"/>
      <sheetName val="PRODUCT_-_PRICE_LIST10"/>
      <sheetName val="LIT&amp;AOP_-_PRICE_LIST10"/>
      <sheetName val="Tipo_Cancelamento10"/>
      <sheetName val="Motivo_Cancelamento10"/>
      <sheetName val="Venezuela_Price_List10"/>
      <sheetName val="Order_Form10"/>
      <sheetName val="RO_adj_IR_-_page_110"/>
      <sheetName val="RO_adj_IR_-_page_1_10"/>
      <sheetName val="Del_form10"/>
      <sheetName val="BCS_(42)10"/>
      <sheetName val="Formular_za_poručivanje6"/>
      <sheetName val="Promote_Preisliste10"/>
      <sheetName val="MANUAL_ORDER_SCREEN12"/>
      <sheetName val="Product_Table12"/>
      <sheetName val="PRODUCT_-_PRICE_LIST12"/>
      <sheetName val="LIT&amp;AOP_-_PRICE_LIST12"/>
      <sheetName val="Tipo_Cancelamento12"/>
      <sheetName val="Motivo_Cancelamento12"/>
      <sheetName val="Venezuela_Price_List12"/>
      <sheetName val="Order_Form12"/>
      <sheetName val="RO_adj_IR_-_page_112"/>
      <sheetName val="RO_adj_IR_-_page_1_12"/>
      <sheetName val="Del_form12"/>
      <sheetName val="BCS_(42)12"/>
      <sheetName val="Delhi_Manual_Order_with_lookup8"/>
      <sheetName val="Promote_Preisliste12"/>
      <sheetName val="Liste_de_prix_Réunion9"/>
      <sheetName val="Bon_de_commande9"/>
      <sheetName val="Récapitulatif_de_factures9"/>
      <sheetName val="Formular_za_poručivanje8"/>
      <sheetName val="MANUAL_ORDER_SCREEN14"/>
      <sheetName val="Product_Table14"/>
      <sheetName val="PRODUCT_-_PRICE_LIST14"/>
      <sheetName val="LIT&amp;AOP_-_PRICE_LIST14"/>
      <sheetName val="Tipo_Cancelamento14"/>
      <sheetName val="Motivo_Cancelamento14"/>
      <sheetName val="Venezuela_Price_List14"/>
      <sheetName val="Order_Form14"/>
      <sheetName val="RO_adj_IR_-_page_114"/>
      <sheetName val="RO_adj_IR_-_page_1_14"/>
      <sheetName val="Del_form14"/>
      <sheetName val="BCS_(42)14"/>
      <sheetName val="Promote_Preisliste14"/>
      <sheetName val="Liste_de_prix_Réunion11"/>
      <sheetName val="Bon_de_commande11"/>
      <sheetName val="Récapitulatif_de_factures11"/>
      <sheetName val="Delhi_Manual_Order_with_looku10"/>
      <sheetName val="Formular_za_poručivanje10"/>
      <sheetName val="MANUAL_ORDER_SCREEN13"/>
      <sheetName val="Product_Table13"/>
      <sheetName val="PRODUCT_-_PRICE_LIST13"/>
      <sheetName val="LIT&amp;AOP_-_PRICE_LIST13"/>
      <sheetName val="Tipo_Cancelamento13"/>
      <sheetName val="Motivo_Cancelamento13"/>
      <sheetName val="Venezuela_Price_List13"/>
      <sheetName val="Order_Form13"/>
      <sheetName val="RO_adj_IR_-_page_113"/>
      <sheetName val="RO_adj_IR_-_page_1_13"/>
      <sheetName val="Del_form13"/>
      <sheetName val="BCS_(42)13"/>
      <sheetName val="Promote_Preisliste13"/>
      <sheetName val="Liste_de_prix_Réunion10"/>
      <sheetName val="Bon_de_commande10"/>
      <sheetName val="Récapitulatif_de_factures10"/>
      <sheetName val="Delhi_Manual_Order_with_lookup9"/>
      <sheetName val="Formular_za_poručivanje9"/>
      <sheetName val="MANUAL_ORDER_SCREEN15"/>
      <sheetName val="Product_Table15"/>
      <sheetName val="PRODUCT_-_PRICE_LIST15"/>
      <sheetName val="LIT&amp;AOP_-_PRICE_LIST15"/>
      <sheetName val="Tipo_Cancelamento15"/>
      <sheetName val="Motivo_Cancelamento15"/>
      <sheetName val="Venezuela_Price_List15"/>
      <sheetName val="Order_Form15"/>
      <sheetName val="RO_adj_IR_-_page_115"/>
      <sheetName val="RO_adj_IR_-_page_1_15"/>
      <sheetName val="Del_form15"/>
      <sheetName val="BCS_(42)15"/>
      <sheetName val="Promote_Preisliste15"/>
      <sheetName val="Liste_de_prix_Réunion12"/>
      <sheetName val="Bon_de_commande12"/>
      <sheetName val="Récapitulatif_de_factures12"/>
      <sheetName val="Delhi_Manual_Order_with_looku11"/>
      <sheetName val="Formular_za_poručivanje11"/>
      <sheetName val="MANUAL_ORDER_SCREEN16"/>
      <sheetName val="Product_Table16"/>
      <sheetName val="PRODUCT_-_PRICE_LIST16"/>
      <sheetName val="LIT&amp;AOP_-_PRICE_LIST16"/>
      <sheetName val="Tipo_Cancelamento16"/>
      <sheetName val="Motivo_Cancelamento16"/>
      <sheetName val="Venezuela_Price_List16"/>
      <sheetName val="Order_Form16"/>
      <sheetName val="RO_adj_IR_-_page_116"/>
      <sheetName val="RO_adj_IR_-_page_1_16"/>
      <sheetName val="Del_form16"/>
      <sheetName val="BCS_(42)16"/>
      <sheetName val="Promote_Preisliste16"/>
      <sheetName val="Liste_de_prix_Réunion13"/>
      <sheetName val="Bon_de_commande13"/>
      <sheetName val="Récapitulatif_de_factures13"/>
      <sheetName val="Delhi_Manual_Order_with_looku12"/>
      <sheetName val="Formular_za_poručivanje12"/>
      <sheetName val="MANUAL_ORDER_SCREEN17"/>
      <sheetName val="Product_Table17"/>
      <sheetName val="PRODUCT_-_PRICE_LIST17"/>
      <sheetName val="LIT&amp;AOP_-_PRICE_LIST17"/>
      <sheetName val="Tipo_Cancelamento17"/>
      <sheetName val="Motivo_Cancelamento17"/>
      <sheetName val="Venezuela_Price_List17"/>
      <sheetName val="Order_Form17"/>
      <sheetName val="RO_adj_IR_-_page_117"/>
      <sheetName val="RO_adj_IR_-_page_1_17"/>
      <sheetName val="Del_form17"/>
      <sheetName val="BCS_(42)17"/>
      <sheetName val="Promote_Preisliste17"/>
      <sheetName val="Liste_de_prix_Réunion14"/>
      <sheetName val="Bon_de_commande14"/>
      <sheetName val="Récapitulatif_de_factures14"/>
      <sheetName val="Delhi_Manual_Order_with_looku13"/>
      <sheetName val="Formular_za_poručivanje13"/>
      <sheetName val="MANUAL_ORDER_SCREEN18"/>
      <sheetName val="Product_Table18"/>
      <sheetName val="PRODUCT_-_PRICE_LIST18"/>
      <sheetName val="LIT&amp;AOP_-_PRICE_LIST18"/>
      <sheetName val="Tipo_Cancelamento18"/>
      <sheetName val="Motivo_Cancelamento18"/>
      <sheetName val="Venezuela_Price_List18"/>
      <sheetName val="Order_Form18"/>
      <sheetName val="RO_adj_IR_-_page_118"/>
      <sheetName val="RO_adj_IR_-_page_1_18"/>
      <sheetName val="Del_form18"/>
      <sheetName val="BCS_(42)18"/>
      <sheetName val="Promote_Preisliste18"/>
      <sheetName val="Liste_de_prix_Réunion15"/>
      <sheetName val="Bon_de_commande15"/>
      <sheetName val="Récapitulatif_de_factures15"/>
      <sheetName val="Delhi_Manual_Order_with_looku14"/>
      <sheetName val="Formular_za_poručivanje14"/>
      <sheetName val="Gel Data"/>
      <sheetName val="A"/>
      <sheetName val="Supplement Data"/>
      <sheetName val="MANUAL_ORDER_SCREEN19"/>
      <sheetName val="Product_Table19"/>
      <sheetName val="PRODUCT_-_PRICE_LIST19"/>
      <sheetName val="LIT&amp;AOP_-_PRICE_LIST19"/>
      <sheetName val="Tipo_Cancelamento19"/>
      <sheetName val="Motivo_Cancelamento19"/>
      <sheetName val="Venezuela_Price_List19"/>
      <sheetName val="Order_Form19"/>
      <sheetName val="RO_adj_IR_-_page_119"/>
      <sheetName val="RO_adj_IR_-_page_1_19"/>
      <sheetName val="Del_form19"/>
      <sheetName val="BCS_(42)19"/>
      <sheetName val="Promote_Preisliste19"/>
      <sheetName val="Liste_de_prix_Réunion16"/>
      <sheetName val="Bon_de_commande16"/>
      <sheetName val="Récapitulatif_de_factures16"/>
      <sheetName val="Delhi_Manual_Order_with_looku15"/>
      <sheetName val="Formular_za_poručivanje15"/>
      <sheetName val="MANUAL_ORDER_SCREEN21"/>
      <sheetName val="Product_Table21"/>
      <sheetName val="PRODUCT_-_PRICE_LIST21"/>
      <sheetName val="LIT&amp;AOP_-_PRICE_LIST21"/>
      <sheetName val="Tipo_Cancelamento21"/>
      <sheetName val="Motivo_Cancelamento21"/>
      <sheetName val="Venezuela_Price_List21"/>
      <sheetName val="Order_Form21"/>
      <sheetName val="RO_adj_IR_-_page_121"/>
      <sheetName val="RO_adj_IR_-_page_1_21"/>
      <sheetName val="Del_form21"/>
      <sheetName val="BCS_(42)21"/>
      <sheetName val="Delhi_Manual_Order_with_looku17"/>
      <sheetName val="Promote_Preisliste21"/>
      <sheetName val="Liste_de_prix_Réunion18"/>
      <sheetName val="Bon_de_commande18"/>
      <sheetName val="Récapitulatif_de_factures18"/>
      <sheetName val="Formular_za_poručivanje17"/>
      <sheetName val="MANUAL_ORDER_SCREEN20"/>
      <sheetName val="Product_Table20"/>
      <sheetName val="PRODUCT_-_PRICE_LIST20"/>
      <sheetName val="LIT&amp;AOP_-_PRICE_LIST20"/>
      <sheetName val="Tipo_Cancelamento20"/>
      <sheetName val="Motivo_Cancelamento20"/>
      <sheetName val="Venezuela_Price_List20"/>
      <sheetName val="Order_Form20"/>
      <sheetName val="RO_adj_IR_-_page_120"/>
      <sheetName val="RO_adj_IR_-_page_1_20"/>
      <sheetName val="Del_form20"/>
      <sheetName val="BCS_(42)20"/>
      <sheetName val="Delhi_Manual_Order_with_looku16"/>
      <sheetName val="Promote_Preisliste20"/>
      <sheetName val="Liste_de_prix_Réunion17"/>
      <sheetName val="Bon_de_commande17"/>
      <sheetName val="Récapitulatif_de_factures17"/>
      <sheetName val="Formular_za_poručivanje16"/>
      <sheetName val="MANUAL_ORDER_SCREEN22"/>
      <sheetName val="Product_Table22"/>
      <sheetName val="PRODUCT_-_PRICE_LIST22"/>
      <sheetName val="LIT&amp;AOP_-_PRICE_LIST22"/>
      <sheetName val="Tipo_Cancelamento22"/>
      <sheetName val="Motivo_Cancelamento22"/>
      <sheetName val="Venezuela_Price_List22"/>
      <sheetName val="Order_Form22"/>
      <sheetName val="RO_adj_IR_-_page_122"/>
      <sheetName val="RO_adj_IR_-_page_1_22"/>
      <sheetName val="Del_form22"/>
      <sheetName val="BCS_(42)22"/>
      <sheetName val="Promote_Preisliste22"/>
      <sheetName val="Liste_de_prix_Réunion19"/>
      <sheetName val="Bon_de_commande19"/>
      <sheetName val="Récapitulatif_de_factures19"/>
      <sheetName val="Delhi_Manual_Order_with_looku18"/>
      <sheetName val="Formular_za_poručivanje18"/>
      <sheetName val="Gel_Data"/>
      <sheetName val="Supplement_Data"/>
      <sheetName val="MANUAL_ORDER_SCREEN23"/>
      <sheetName val="Product_Table23"/>
      <sheetName val="PRODUCT_-_PRICE_LIST23"/>
      <sheetName val="LIT&amp;AOP_-_PRICE_LIST23"/>
      <sheetName val="Tipo_Cancelamento23"/>
      <sheetName val="Motivo_Cancelamento23"/>
      <sheetName val="Venezuela_Price_List23"/>
      <sheetName val="Order_Form23"/>
      <sheetName val="RO_adj_IR_-_page_123"/>
      <sheetName val="RO_adj_IR_-_page_1_23"/>
      <sheetName val="Del_form23"/>
      <sheetName val="BCS_(42)23"/>
      <sheetName val="Promote_Preisliste23"/>
      <sheetName val="Liste_de_prix_Réunion20"/>
      <sheetName val="Bon_de_commande20"/>
      <sheetName val="Récapitulatif_de_factures20"/>
      <sheetName val="Delhi_Manual_Order_with_looku19"/>
      <sheetName val="Formular_za_poručivanje19"/>
      <sheetName val="Gel_Data1"/>
      <sheetName val="Supplement_Data1"/>
      <sheetName val="MANUAL_ORDER_SCREEN24"/>
      <sheetName val="Product_Table24"/>
      <sheetName val="PRODUCT_-_PRICE_LIST24"/>
      <sheetName val="LIT&amp;AOP_-_PRICE_LIST24"/>
      <sheetName val="Tipo_Cancelamento24"/>
      <sheetName val="Motivo_Cancelamento24"/>
      <sheetName val="Venezuela_Price_List24"/>
      <sheetName val="Order_Form24"/>
      <sheetName val="RO_adj_IR_-_page_124"/>
      <sheetName val="RO_adj_IR_-_page_1_24"/>
      <sheetName val="Del_form24"/>
      <sheetName val="BCS_(42)24"/>
      <sheetName val="Promote_Preisliste24"/>
      <sheetName val="Liste_de_prix_Réunion21"/>
      <sheetName val="Bon_de_commande21"/>
      <sheetName val="Récapitulatif_de_factures21"/>
      <sheetName val="Delhi_Manual_Order_with_looku20"/>
      <sheetName val="Formular_za_poručivanje20"/>
      <sheetName val="Gel_Data2"/>
      <sheetName val="Supplement_Data2"/>
      <sheetName val="MANUAL_ORDER_SCREEN25"/>
      <sheetName val="Product_Table25"/>
      <sheetName val="PRODUCT_-_PRICE_LIST25"/>
      <sheetName val="LIT&amp;AOP_-_PRICE_LIST25"/>
      <sheetName val="Tipo_Cancelamento25"/>
      <sheetName val="Motivo_Cancelamento25"/>
      <sheetName val="Venezuela_Price_List25"/>
      <sheetName val="Order_Form25"/>
      <sheetName val="RO_adj_IR_-_page_125"/>
      <sheetName val="RO_adj_IR_-_page_1_25"/>
      <sheetName val="Del_form25"/>
      <sheetName val="BCS_(42)25"/>
      <sheetName val="Promote_Preisliste25"/>
      <sheetName val="Liste_de_prix_Réunion22"/>
      <sheetName val="Bon_de_commande22"/>
      <sheetName val="Récapitulatif_de_factures22"/>
      <sheetName val="Delhi_Manual_Order_with_looku21"/>
      <sheetName val="Formular_za_poručivanje21"/>
      <sheetName val="Gel_Data3"/>
      <sheetName val="Supplement_Data3"/>
      <sheetName val="Product_Table26"/>
      <sheetName val="MANUAL_ORDER_SCREEN26"/>
      <sheetName val="Product_Table27"/>
      <sheetName val="PRODUCT_-_PRICE_LIST26"/>
      <sheetName val="LIT&amp;AOP_-_PRICE_LIST26"/>
      <sheetName val="Tipo_Cancelamento26"/>
      <sheetName val="Motivo_Cancelamento26"/>
      <sheetName val="Venezuela_Price_List26"/>
      <sheetName val="Order_Form26"/>
      <sheetName val="RO_adj_IR_-_page_126"/>
      <sheetName val="RO_adj_IR_-_page_1_26"/>
      <sheetName val="Del_form26"/>
      <sheetName val="BCS_(42)26"/>
      <sheetName val="Delhi_Manual_Order_with_looku22"/>
      <sheetName val="Promote_Preisliste26"/>
      <sheetName val="Liste_de_prix_Réunion23"/>
      <sheetName val="Bon_de_commande23"/>
      <sheetName val="Récapitulatif_de_factures23"/>
      <sheetName val="Formular_za_poručivanje22"/>
      <sheetName val="Gel_Data4"/>
      <sheetName val="Supplement_Data4"/>
      <sheetName val="MANUAL_ORDER_SCREEN27"/>
      <sheetName val="Product_Table28"/>
      <sheetName val="PRODUCT_-_PRICE_LIST27"/>
      <sheetName val="LIT&amp;AOP_-_PRICE_LIST27"/>
      <sheetName val="Tipo_Cancelamento27"/>
      <sheetName val="Motivo_Cancelamento27"/>
      <sheetName val="Venezuela_Price_List27"/>
      <sheetName val="Order_Form27"/>
      <sheetName val="RO_adj_IR_-_page_127"/>
      <sheetName val="RO_adj_IR_-_page_1_27"/>
      <sheetName val="Del_form27"/>
      <sheetName val="BCS_(42)27"/>
      <sheetName val="Promote_Preisliste27"/>
      <sheetName val="Liste_de_prix_Réunion24"/>
      <sheetName val="Bon_de_commande24"/>
      <sheetName val="Récapitulatif_de_factures24"/>
      <sheetName val="Delhi_Manual_Order_with_looku23"/>
      <sheetName val="Formular_za_poručivanje23"/>
      <sheetName val="Gel_Data5"/>
      <sheetName val="Supplement_Data5"/>
      <sheetName val="MANUAL_ORDER_SCREEN28"/>
      <sheetName val="Product_Table29"/>
      <sheetName val="PRODUCT_-_PRICE_LIST28"/>
      <sheetName val="LIT&amp;AOP_-_PRICE_LIST28"/>
      <sheetName val="Tipo_Cancelamento28"/>
      <sheetName val="Motivo_Cancelamento28"/>
      <sheetName val="Venezuela_Price_List28"/>
      <sheetName val="Order_Form28"/>
      <sheetName val="RO_adj_IR_-_page_128"/>
      <sheetName val="RO_adj_IR_-_page_1_28"/>
      <sheetName val="Del_form28"/>
      <sheetName val="BCS_(42)28"/>
      <sheetName val="Promote_Preisliste28"/>
      <sheetName val="Liste_de_prix_Réunion25"/>
      <sheetName val="Bon_de_commande25"/>
      <sheetName val="Récapitulatif_de_factures25"/>
      <sheetName val="Delhi_Manual_Order_with_looku24"/>
      <sheetName val="Formular_za_poručivanje24"/>
      <sheetName val="Gel_Data6"/>
      <sheetName val="Supplement_Data6"/>
      <sheetName val="DSum Fx Prev Mo"/>
      <sheetName val="R.P.I. ACTIVO ANTER 12.96"/>
    </sheetNames>
    <sheetDataSet>
      <sheetData sheetId="0" refreshError="1"/>
      <sheetData sheetId="1" refreshError="1">
        <row r="1">
          <cell r="A1" t="str">
            <v>Stock No.</v>
          </cell>
          <cell r="B1" t="str">
            <v>Product Name</v>
          </cell>
          <cell r="C1" t="str">
            <v>U/M</v>
          </cell>
          <cell r="D1" t="str">
            <v>Volume Points</v>
          </cell>
          <cell r="E1" t="str">
            <v>Earn  Base</v>
          </cell>
          <cell r="F1" t="str">
            <v>Retail Price</v>
          </cell>
          <cell r="G1" t="str">
            <v>Unreg.
sales tax</v>
          </cell>
          <cell r="H1" t="str">
            <v>Reg.sales tax</v>
          </cell>
          <cell r="I1" t="str">
            <v>Product
Type</v>
          </cell>
        </row>
        <row r="2">
          <cell r="A2">
            <v>909</v>
          </cell>
          <cell r="B2" t="str">
            <v>Processing Fee - Supervisor</v>
          </cell>
          <cell r="C2" t="str">
            <v>(1)</v>
          </cell>
          <cell r="D2">
            <v>0</v>
          </cell>
          <cell r="E2">
            <v>2700</v>
          </cell>
          <cell r="F2">
            <v>2700</v>
          </cell>
          <cell r="G2">
            <v>0</v>
          </cell>
          <cell r="H2">
            <v>0</v>
          </cell>
          <cell r="I2" t="str">
            <v>L</v>
          </cell>
        </row>
        <row r="3">
          <cell r="A3">
            <v>1270</v>
          </cell>
          <cell r="B3" t="str">
            <v>Formula 1 - Protein Drink Mix - Vanilla - 500g</v>
          </cell>
          <cell r="C3" t="str">
            <v>(1)</v>
          </cell>
          <cell r="D3">
            <v>21.75</v>
          </cell>
          <cell r="E3">
            <v>900</v>
          </cell>
          <cell r="F3">
            <v>900</v>
          </cell>
          <cell r="G3">
            <v>7</v>
          </cell>
          <cell r="H3">
            <v>0</v>
          </cell>
          <cell r="I3" t="str">
            <v>P</v>
          </cell>
        </row>
        <row r="4">
          <cell r="A4">
            <v>1271</v>
          </cell>
          <cell r="B4" t="str">
            <v>Formula 1 - Protein Drink Mix- Vanilla - 200g</v>
          </cell>
          <cell r="C4" t="str">
            <v>(1)</v>
          </cell>
          <cell r="D4">
            <v>8.6999999999999993</v>
          </cell>
          <cell r="E4">
            <v>425</v>
          </cell>
          <cell r="F4">
            <v>425</v>
          </cell>
          <cell r="G4">
            <v>7</v>
          </cell>
          <cell r="H4">
            <v>0</v>
          </cell>
          <cell r="I4" t="str">
            <v>P</v>
          </cell>
        </row>
        <row r="5">
          <cell r="A5">
            <v>1272</v>
          </cell>
          <cell r="B5" t="str">
            <v>Formula 1 - Protein Drink Mix - Chocolate - 500g</v>
          </cell>
          <cell r="C5" t="str">
            <v>(1)</v>
          </cell>
          <cell r="D5">
            <v>21.75</v>
          </cell>
          <cell r="E5">
            <v>900</v>
          </cell>
          <cell r="F5">
            <v>900</v>
          </cell>
          <cell r="G5">
            <v>7</v>
          </cell>
          <cell r="H5">
            <v>0</v>
          </cell>
          <cell r="I5" t="str">
            <v>P</v>
          </cell>
        </row>
        <row r="6">
          <cell r="A6">
            <v>1273</v>
          </cell>
          <cell r="B6" t="str">
            <v>Formula 1 - Protein Drink Mix - Chocolate - 200g</v>
          </cell>
          <cell r="C6" t="str">
            <v>(1)</v>
          </cell>
          <cell r="D6">
            <v>8.6999999999999993</v>
          </cell>
          <cell r="E6">
            <v>425</v>
          </cell>
          <cell r="F6">
            <v>425</v>
          </cell>
          <cell r="G6">
            <v>7</v>
          </cell>
          <cell r="H6">
            <v>0</v>
          </cell>
          <cell r="I6" t="str">
            <v>P</v>
          </cell>
        </row>
        <row r="7">
          <cell r="A7">
            <v>1274</v>
          </cell>
          <cell r="B7" t="str">
            <v>Formula 1 - Protein Drink Mix - Mango - 500g</v>
          </cell>
          <cell r="C7" t="str">
            <v>(1)</v>
          </cell>
          <cell r="D7">
            <v>21.75</v>
          </cell>
          <cell r="E7">
            <v>900</v>
          </cell>
          <cell r="F7">
            <v>900</v>
          </cell>
          <cell r="G7">
            <v>7</v>
          </cell>
          <cell r="H7">
            <v>0</v>
          </cell>
          <cell r="I7" t="str">
            <v>P</v>
          </cell>
        </row>
        <row r="8">
          <cell r="A8">
            <v>1275</v>
          </cell>
          <cell r="B8" t="str">
            <v>Formula 1 - Protein Drink Mix - Mango - 200g</v>
          </cell>
          <cell r="C8" t="str">
            <v>(1)</v>
          </cell>
          <cell r="D8">
            <v>8.6999999999999993</v>
          </cell>
          <cell r="E8">
            <v>425</v>
          </cell>
          <cell r="F8">
            <v>425</v>
          </cell>
          <cell r="G8">
            <v>7</v>
          </cell>
          <cell r="H8">
            <v>0</v>
          </cell>
          <cell r="I8" t="str">
            <v>P</v>
          </cell>
        </row>
        <row r="9">
          <cell r="A9">
            <v>1276</v>
          </cell>
          <cell r="B9" t="str">
            <v>Formula 2 - Multivitamin Mineral &amp; Herbal (90 Tablets)</v>
          </cell>
          <cell r="C9" t="str">
            <v>(1)</v>
          </cell>
          <cell r="D9">
            <v>19.95</v>
          </cell>
          <cell r="E9">
            <v>825</v>
          </cell>
          <cell r="F9">
            <v>825</v>
          </cell>
          <cell r="G9">
            <v>7</v>
          </cell>
          <cell r="H9">
            <v>0</v>
          </cell>
          <cell r="I9" t="str">
            <v>P</v>
          </cell>
        </row>
        <row r="10">
          <cell r="A10">
            <v>1277</v>
          </cell>
          <cell r="B10" t="str">
            <v>Formula 3 - Cell Activator (120 Tablets)</v>
          </cell>
          <cell r="C10" t="str">
            <v>(1)</v>
          </cell>
          <cell r="D10">
            <v>20.5</v>
          </cell>
          <cell r="E10">
            <v>850</v>
          </cell>
          <cell r="F10">
            <v>850</v>
          </cell>
          <cell r="G10">
            <v>7</v>
          </cell>
          <cell r="H10">
            <v>0</v>
          </cell>
          <cell r="I10" t="str">
            <v>P</v>
          </cell>
        </row>
        <row r="11">
          <cell r="A11">
            <v>1278</v>
          </cell>
          <cell r="B11" t="str">
            <v>Activated Fibre (90 Tablets)</v>
          </cell>
          <cell r="C11" t="str">
            <v>(1)</v>
          </cell>
          <cell r="D11">
            <v>15.75</v>
          </cell>
          <cell r="E11">
            <v>675</v>
          </cell>
          <cell r="F11">
            <v>675</v>
          </cell>
          <cell r="G11">
            <v>7</v>
          </cell>
          <cell r="H11">
            <v>0</v>
          </cell>
          <cell r="I11" t="str">
            <v>P</v>
          </cell>
        </row>
        <row r="12">
          <cell r="A12">
            <v>1279</v>
          </cell>
          <cell r="B12" t="str">
            <v>DinoKidsTM Shake - Chocolicious - 200g</v>
          </cell>
          <cell r="C12" t="str">
            <v>(1)</v>
          </cell>
          <cell r="D12">
            <v>9.6</v>
          </cell>
          <cell r="E12">
            <v>460</v>
          </cell>
          <cell r="F12">
            <v>460</v>
          </cell>
          <cell r="G12">
            <v>7</v>
          </cell>
          <cell r="H12">
            <v>0</v>
          </cell>
          <cell r="I12" t="str">
            <v>P</v>
          </cell>
        </row>
        <row r="13">
          <cell r="A13">
            <v>1286</v>
          </cell>
          <cell r="B13" t="str">
            <v>Formula 3 - Cell Activator (40 Tablets)</v>
          </cell>
          <cell r="C13" t="str">
            <v>(1)</v>
          </cell>
          <cell r="D13">
            <v>6.8</v>
          </cell>
          <cell r="E13">
            <v>320</v>
          </cell>
          <cell r="F13">
            <v>320</v>
          </cell>
          <cell r="G13">
            <v>7</v>
          </cell>
          <cell r="H13">
            <v>0</v>
          </cell>
          <cell r="I13" t="str">
            <v>P</v>
          </cell>
        </row>
        <row r="14">
          <cell r="A14">
            <v>1287</v>
          </cell>
          <cell r="B14" t="str">
            <v>Formula 2 - Multivitamin Mineral &amp; Herbal (15 Tablets)</v>
          </cell>
          <cell r="C14" t="str">
            <v>(1)</v>
          </cell>
          <cell r="D14">
            <v>3.3</v>
          </cell>
          <cell r="E14">
            <v>155</v>
          </cell>
          <cell r="F14">
            <v>155</v>
          </cell>
          <cell r="G14">
            <v>7</v>
          </cell>
          <cell r="H14">
            <v>0</v>
          </cell>
          <cell r="I14" t="str">
            <v>P</v>
          </cell>
        </row>
        <row r="15">
          <cell r="A15">
            <v>1288</v>
          </cell>
          <cell r="B15" t="str">
            <v>Activated Fibre (25 Tablets)</v>
          </cell>
          <cell r="C15" t="str">
            <v>(1)</v>
          </cell>
          <cell r="D15">
            <v>4.4000000000000004</v>
          </cell>
          <cell r="E15">
            <v>210</v>
          </cell>
          <cell r="F15">
            <v>210</v>
          </cell>
          <cell r="G15">
            <v>7</v>
          </cell>
          <cell r="H15">
            <v>0</v>
          </cell>
          <cell r="I15" t="str">
            <v>P</v>
          </cell>
        </row>
        <row r="16">
          <cell r="A16">
            <v>3544</v>
          </cell>
          <cell r="B16" t="str">
            <v>Quick Start - Convenience - Vanilla - 500g</v>
          </cell>
          <cell r="C16" t="str">
            <v>(1)</v>
          </cell>
          <cell r="D16">
            <v>21.75</v>
          </cell>
          <cell r="E16">
            <v>900</v>
          </cell>
          <cell r="F16">
            <v>900</v>
          </cell>
          <cell r="G16">
            <v>7</v>
          </cell>
          <cell r="H16">
            <v>0</v>
          </cell>
          <cell r="I16" t="str">
            <v>P</v>
          </cell>
        </row>
        <row r="17">
          <cell r="A17">
            <v>3545</v>
          </cell>
          <cell r="B17" t="str">
            <v>Quick Start - Convenience - Chocolate - 500g</v>
          </cell>
          <cell r="C17" t="str">
            <v>(1)</v>
          </cell>
          <cell r="D17">
            <v>21.75</v>
          </cell>
          <cell r="E17">
            <v>900</v>
          </cell>
          <cell r="F17">
            <v>900</v>
          </cell>
          <cell r="G17">
            <v>7</v>
          </cell>
          <cell r="H17">
            <v>0</v>
          </cell>
          <cell r="I17" t="str">
            <v>P</v>
          </cell>
        </row>
        <row r="18">
          <cell r="A18">
            <v>3546</v>
          </cell>
          <cell r="B18" t="str">
            <v>Quick Start - Convenience - Mango - 500g</v>
          </cell>
          <cell r="C18" t="str">
            <v>(1)</v>
          </cell>
          <cell r="D18">
            <v>21.75</v>
          </cell>
          <cell r="E18">
            <v>900</v>
          </cell>
          <cell r="F18">
            <v>900</v>
          </cell>
          <cell r="G18">
            <v>7</v>
          </cell>
          <cell r="H18">
            <v>0</v>
          </cell>
          <cell r="I18" t="str">
            <v>P</v>
          </cell>
        </row>
        <row r="19">
          <cell r="A19">
            <v>3547</v>
          </cell>
          <cell r="B19" t="str">
            <v>Quick Start - Convenience - Vanilla - 200g</v>
          </cell>
          <cell r="C19" t="str">
            <v>(1)</v>
          </cell>
          <cell r="D19">
            <v>8.6999999999999993</v>
          </cell>
          <cell r="E19">
            <v>425</v>
          </cell>
          <cell r="F19">
            <v>425</v>
          </cell>
          <cell r="G19">
            <v>7</v>
          </cell>
          <cell r="H19">
            <v>0</v>
          </cell>
          <cell r="I19" t="str">
            <v>P</v>
          </cell>
        </row>
        <row r="20">
          <cell r="A20">
            <v>3548</v>
          </cell>
          <cell r="B20" t="str">
            <v>Quick Start - Convenience - Chocolate - 200g</v>
          </cell>
          <cell r="C20" t="str">
            <v>(1)</v>
          </cell>
          <cell r="D20">
            <v>8.6999999999999993</v>
          </cell>
          <cell r="E20">
            <v>425</v>
          </cell>
          <cell r="F20">
            <v>425</v>
          </cell>
          <cell r="G20">
            <v>7</v>
          </cell>
          <cell r="H20">
            <v>0</v>
          </cell>
          <cell r="I20" t="str">
            <v>P</v>
          </cell>
        </row>
        <row r="21">
          <cell r="A21">
            <v>3549</v>
          </cell>
          <cell r="B21" t="str">
            <v>Quick Start - Convenience - Mango - 200g</v>
          </cell>
          <cell r="C21" t="str">
            <v>(1)</v>
          </cell>
          <cell r="D21">
            <v>8.6999999999999993</v>
          </cell>
          <cell r="E21">
            <v>425</v>
          </cell>
          <cell r="F21">
            <v>425</v>
          </cell>
          <cell r="G21">
            <v>7</v>
          </cell>
          <cell r="H21">
            <v>0</v>
          </cell>
          <cell r="I21" t="str">
            <v>P</v>
          </cell>
        </row>
        <row r="22">
          <cell r="A22">
            <v>3550</v>
          </cell>
          <cell r="B22" t="str">
            <v>Advanced - Convenience - Vanilla - 500g, &amp; Formula 2 - Multivitamin Mineral &amp; Herbal (90 Tablets)</v>
          </cell>
          <cell r="C22" t="str">
            <v>(1)</v>
          </cell>
          <cell r="D22">
            <v>41.7</v>
          </cell>
          <cell r="E22">
            <v>1725</v>
          </cell>
          <cell r="F22">
            <v>1725</v>
          </cell>
          <cell r="G22">
            <v>7</v>
          </cell>
          <cell r="H22">
            <v>0</v>
          </cell>
          <cell r="I22" t="str">
            <v>P</v>
          </cell>
        </row>
        <row r="23">
          <cell r="A23">
            <v>3551</v>
          </cell>
          <cell r="B23" t="str">
            <v>Advanced - Convenience - Chocolate - 500g, &amp; Formula 2 - Multivitamin Mineral &amp; Herbal (90 Tablets)</v>
          </cell>
          <cell r="C23" t="str">
            <v>(1)</v>
          </cell>
          <cell r="D23">
            <v>41.7</v>
          </cell>
          <cell r="E23">
            <v>1725</v>
          </cell>
          <cell r="F23">
            <v>1725</v>
          </cell>
          <cell r="G23">
            <v>7</v>
          </cell>
          <cell r="H23">
            <v>0</v>
          </cell>
          <cell r="I23" t="str">
            <v>P</v>
          </cell>
        </row>
        <row r="24">
          <cell r="A24">
            <v>3552</v>
          </cell>
          <cell r="B24" t="str">
            <v>Advanced - Convenience - Mango - 500g, &amp; Formula 2 - Multivitamin Mineral &amp; Herbal (90 Tablets)</v>
          </cell>
          <cell r="C24" t="str">
            <v>(1)</v>
          </cell>
          <cell r="D24">
            <v>41.7</v>
          </cell>
          <cell r="E24">
            <v>1725</v>
          </cell>
          <cell r="F24">
            <v>1725</v>
          </cell>
          <cell r="G24">
            <v>7</v>
          </cell>
          <cell r="H24">
            <v>0</v>
          </cell>
          <cell r="I24" t="str">
            <v>P</v>
          </cell>
        </row>
        <row r="25">
          <cell r="A25">
            <v>3553</v>
          </cell>
          <cell r="B25" t="str">
            <v>Advanced - Convenience - Vanilla - 200g, &amp; Formula 2 - Multivitamin Mineral &amp; Herbal (15 Tablets)</v>
          </cell>
          <cell r="C25" t="str">
            <v>(1)</v>
          </cell>
          <cell r="D25">
            <v>12</v>
          </cell>
          <cell r="E25">
            <v>580</v>
          </cell>
          <cell r="F25">
            <v>580</v>
          </cell>
          <cell r="G25">
            <v>7</v>
          </cell>
          <cell r="H25">
            <v>0</v>
          </cell>
          <cell r="I25" t="str">
            <v>P</v>
          </cell>
        </row>
        <row r="26">
          <cell r="A26">
            <v>3554</v>
          </cell>
          <cell r="B26" t="str">
            <v>Advanced - Convenience - Chocolate - 200g, &amp; Formula 2 - Multivitamin Mineral &amp; Herbal (15 Tablets)</v>
          </cell>
          <cell r="C26" t="str">
            <v>(1)</v>
          </cell>
          <cell r="D26">
            <v>12</v>
          </cell>
          <cell r="E26">
            <v>580</v>
          </cell>
          <cell r="F26">
            <v>580</v>
          </cell>
          <cell r="G26">
            <v>7</v>
          </cell>
          <cell r="H26">
            <v>0</v>
          </cell>
          <cell r="I26" t="str">
            <v>P</v>
          </cell>
        </row>
        <row r="27">
          <cell r="A27">
            <v>3555</v>
          </cell>
          <cell r="B27" t="str">
            <v>Advanced - Convenience - Mango - 200g, &amp; Formula 2 - Multivitamin Mineral &amp; Herbal (15 Tablets)</v>
          </cell>
          <cell r="C27" t="str">
            <v>(1)</v>
          </cell>
          <cell r="D27">
            <v>12</v>
          </cell>
          <cell r="E27">
            <v>580</v>
          </cell>
          <cell r="F27">
            <v>580</v>
          </cell>
          <cell r="G27">
            <v>7</v>
          </cell>
          <cell r="H27">
            <v>0</v>
          </cell>
          <cell r="I27" t="str">
            <v>P</v>
          </cell>
        </row>
        <row r="28">
          <cell r="A28">
            <v>3556</v>
          </cell>
          <cell r="B28" t="str">
            <v>Ultimate - Convenience - Vanilla - 500g, Formula 2 - Multivitamin Mineral &amp; Herbal (90 Tablets), Formula 3 - Cell Activator (120 Tablets), &amp; Activated Fibre ( Tablets)</v>
          </cell>
          <cell r="C28" t="str">
            <v>(1)</v>
          </cell>
          <cell r="D28">
            <v>77.95</v>
          </cell>
          <cell r="E28">
            <v>3250</v>
          </cell>
          <cell r="F28">
            <v>3250</v>
          </cell>
          <cell r="G28">
            <v>7</v>
          </cell>
          <cell r="H28">
            <v>0</v>
          </cell>
          <cell r="I28" t="str">
            <v>P</v>
          </cell>
        </row>
        <row r="29">
          <cell r="A29">
            <v>3557</v>
          </cell>
          <cell r="B29" t="str">
            <v>Ultimate - Convenience - Chocolate - 500g, Formula 2 - Multivitamin Mineral &amp; Herbal (90 Tablets), Formula 3 - Cell Activator (120 Tablets), &amp; Activated Fibre (100 Tablets)</v>
          </cell>
          <cell r="C29" t="str">
            <v>(1)</v>
          </cell>
          <cell r="D29">
            <v>77.95</v>
          </cell>
          <cell r="E29">
            <v>3250</v>
          </cell>
          <cell r="F29">
            <v>3250</v>
          </cell>
          <cell r="G29">
            <v>7</v>
          </cell>
          <cell r="H29">
            <v>0</v>
          </cell>
          <cell r="I29" t="str">
            <v>P</v>
          </cell>
        </row>
        <row r="30">
          <cell r="A30">
            <v>3558</v>
          </cell>
          <cell r="B30" t="str">
            <v>Ultimate - Convenience - Mango - 500g, Formula 2 - Multivitamin Mineral &amp; Herbal (90 Tablets), Formula 3 - Cell Activator (120 Tablets), &amp; Activated Fibre (100 Tablets)</v>
          </cell>
          <cell r="C30" t="str">
            <v>(1)</v>
          </cell>
          <cell r="D30">
            <v>77.95</v>
          </cell>
          <cell r="E30">
            <v>3250</v>
          </cell>
          <cell r="F30">
            <v>3250</v>
          </cell>
          <cell r="G30">
            <v>7</v>
          </cell>
          <cell r="H30">
            <v>0</v>
          </cell>
          <cell r="I30" t="str">
            <v>P</v>
          </cell>
        </row>
        <row r="31">
          <cell r="A31">
            <v>3559</v>
          </cell>
          <cell r="B31" t="str">
            <v>Ultimate - Convenience - Vanilla - 200g, Formula 2 - Multivitamin Mineral &amp; Herbal (15 Tablets), Formula 3 - Cell Activator (40 Tablets), &amp; Activated Fibre (25 Tablets)</v>
          </cell>
          <cell r="C31" t="str">
            <v>(1)</v>
          </cell>
          <cell r="D31">
            <v>23.2</v>
          </cell>
          <cell r="E31">
            <v>1110</v>
          </cell>
          <cell r="F31">
            <v>1110</v>
          </cell>
          <cell r="G31">
            <v>7</v>
          </cell>
          <cell r="H31">
            <v>0</v>
          </cell>
          <cell r="I31" t="str">
            <v>P</v>
          </cell>
        </row>
        <row r="32">
          <cell r="A32">
            <v>3560</v>
          </cell>
          <cell r="B32" t="str">
            <v>Ultimate - Convenience - Chocolate - 200g, Formula 2 - Multivitamin Mineral &amp; Herbal (15 Tablets), Formula 3 - Cell Activator (40 Tablets), &amp; Activated Fibre (25 Tablets)</v>
          </cell>
          <cell r="C32" t="str">
            <v>(1)</v>
          </cell>
          <cell r="D32">
            <v>23.2</v>
          </cell>
          <cell r="E32">
            <v>1110</v>
          </cell>
          <cell r="F32">
            <v>1110</v>
          </cell>
          <cell r="G32">
            <v>7</v>
          </cell>
          <cell r="H32">
            <v>0</v>
          </cell>
          <cell r="I32" t="str">
            <v>P</v>
          </cell>
        </row>
        <row r="33">
          <cell r="A33">
            <v>3561</v>
          </cell>
          <cell r="B33" t="str">
            <v>Ultimate - Convenience - Mango - 200g, Formula 2 - Multivitamin Mineral &amp; Herbal (15 Tablets), Formula 3 - Cell Activator (40 Tablets), &amp; Activated Fibre (25 Tablets)</v>
          </cell>
          <cell r="C33" t="str">
            <v>(1)</v>
          </cell>
          <cell r="D33">
            <v>23.2</v>
          </cell>
          <cell r="E33">
            <v>1110</v>
          </cell>
          <cell r="F33">
            <v>1110</v>
          </cell>
          <cell r="G33">
            <v>7</v>
          </cell>
          <cell r="H33">
            <v>0</v>
          </cell>
          <cell r="I33" t="str">
            <v>P</v>
          </cell>
        </row>
        <row r="34">
          <cell r="A34">
            <v>5001</v>
          </cell>
          <cell r="B34" t="str">
            <v>Form - Retail Order</v>
          </cell>
          <cell r="C34" t="str">
            <v>(20)</v>
          </cell>
          <cell r="D34">
            <v>0</v>
          </cell>
          <cell r="E34">
            <v>88</v>
          </cell>
          <cell r="F34">
            <v>88</v>
          </cell>
          <cell r="G34">
            <v>0</v>
          </cell>
          <cell r="H34">
            <v>0</v>
          </cell>
          <cell r="I34" t="str">
            <v>L</v>
          </cell>
        </row>
        <row r="35">
          <cell r="A35">
            <v>5002</v>
          </cell>
          <cell r="B35" t="str">
            <v>Form - Product Order</v>
          </cell>
          <cell r="C35" t="str">
            <v>(20)</v>
          </cell>
          <cell r="D35">
            <v>0</v>
          </cell>
          <cell r="E35">
            <v>22</v>
          </cell>
          <cell r="F35">
            <v>22</v>
          </cell>
          <cell r="G35">
            <v>0</v>
          </cell>
          <cell r="H35">
            <v>0</v>
          </cell>
          <cell r="I35" t="str">
            <v>L</v>
          </cell>
        </row>
        <row r="36">
          <cell r="A36">
            <v>5003</v>
          </cell>
          <cell r="B36" t="str">
            <v>Career Book - International Business Opportunity</v>
          </cell>
          <cell r="C36" t="str">
            <v>(1)</v>
          </cell>
          <cell r="D36">
            <v>0</v>
          </cell>
          <cell r="E36">
            <v>492</v>
          </cell>
          <cell r="F36">
            <v>492</v>
          </cell>
          <cell r="G36">
            <v>0</v>
          </cell>
          <cell r="H36">
            <v>0</v>
          </cell>
          <cell r="I36" t="str">
            <v>L</v>
          </cell>
        </row>
        <row r="37">
          <cell r="A37">
            <v>5013</v>
          </cell>
          <cell r="B37" t="str">
            <v>Form - Supervisor Application</v>
          </cell>
          <cell r="C37" t="str">
            <v>(20)</v>
          </cell>
          <cell r="D37">
            <v>0</v>
          </cell>
          <cell r="E37">
            <v>20</v>
          </cell>
          <cell r="F37">
            <v>20</v>
          </cell>
          <cell r="G37">
            <v>0</v>
          </cell>
          <cell r="H37">
            <v>0</v>
          </cell>
          <cell r="I37" t="str">
            <v>L</v>
          </cell>
        </row>
        <row r="38">
          <cell r="A38">
            <v>5074</v>
          </cell>
          <cell r="B38" t="str">
            <v>Form - Ten Customer / 70%</v>
          </cell>
          <cell r="C38" t="str">
            <v>(20)</v>
          </cell>
          <cell r="D38">
            <v>0</v>
          </cell>
          <cell r="E38">
            <v>22</v>
          </cell>
          <cell r="F38">
            <v>22</v>
          </cell>
          <cell r="G38">
            <v>0</v>
          </cell>
          <cell r="H38">
            <v>0</v>
          </cell>
          <cell r="I38" t="str">
            <v>L</v>
          </cell>
        </row>
        <row r="39">
          <cell r="A39">
            <v>5087</v>
          </cell>
          <cell r="B39" t="str">
            <v>Form - Art of Promotion &amp; Literature</v>
          </cell>
          <cell r="C39" t="str">
            <v>(20)</v>
          </cell>
          <cell r="D39">
            <v>0</v>
          </cell>
          <cell r="E39">
            <v>22</v>
          </cell>
          <cell r="F39">
            <v>22</v>
          </cell>
          <cell r="G39">
            <v>0</v>
          </cell>
          <cell r="H39">
            <v>0</v>
          </cell>
          <cell r="I39" t="str">
            <v>L</v>
          </cell>
        </row>
        <row r="40">
          <cell r="A40">
            <v>5192</v>
          </cell>
          <cell r="B40" t="str">
            <v>Flyer - Results</v>
          </cell>
          <cell r="C40" t="str">
            <v>(100)</v>
          </cell>
          <cell r="D40">
            <v>0</v>
          </cell>
          <cell r="E40">
            <v>90</v>
          </cell>
          <cell r="F40">
            <v>90</v>
          </cell>
          <cell r="G40">
            <v>0</v>
          </cell>
          <cell r="H40">
            <v>0</v>
          </cell>
          <cell r="I40" t="str">
            <v>L</v>
          </cell>
        </row>
        <row r="41">
          <cell r="A41">
            <v>5210</v>
          </cell>
          <cell r="B41" t="str">
            <v>Brochure - International Success Training System</v>
          </cell>
          <cell r="C41" t="str">
            <v>(10)</v>
          </cell>
          <cell r="D41">
            <v>0</v>
          </cell>
          <cell r="E41">
            <v>93</v>
          </cell>
          <cell r="F41">
            <v>93</v>
          </cell>
          <cell r="G41">
            <v>0</v>
          </cell>
          <cell r="H41">
            <v>0</v>
          </cell>
          <cell r="I41" t="str">
            <v>L</v>
          </cell>
        </row>
        <row r="42">
          <cell r="A42">
            <v>5352</v>
          </cell>
          <cell r="B42" t="str">
            <v>International Business Pack</v>
          </cell>
          <cell r="C42" t="str">
            <v>(1)</v>
          </cell>
          <cell r="D42">
            <v>0</v>
          </cell>
          <cell r="E42">
            <v>999</v>
          </cell>
          <cell r="F42">
            <v>999</v>
          </cell>
          <cell r="G42">
            <v>7</v>
          </cell>
          <cell r="H42">
            <v>0</v>
          </cell>
          <cell r="I42" t="str">
            <v>L</v>
          </cell>
        </row>
        <row r="43">
          <cell r="A43">
            <v>5702</v>
          </cell>
          <cell r="B43" t="str">
            <v>Brochure - Mini - Product</v>
          </cell>
          <cell r="C43" t="str">
            <v>(10)</v>
          </cell>
          <cell r="D43">
            <v>0</v>
          </cell>
          <cell r="E43">
            <v>53</v>
          </cell>
          <cell r="F43">
            <v>53</v>
          </cell>
          <cell r="G43">
            <v>0</v>
          </cell>
          <cell r="H43">
            <v>0</v>
          </cell>
          <cell r="I43" t="str">
            <v>L</v>
          </cell>
        </row>
        <row r="44">
          <cell r="A44">
            <v>7991</v>
          </cell>
          <cell r="B44" t="str">
            <v xml:space="preserve">Shaker Cup - Clear </v>
          </cell>
          <cell r="C44" t="str">
            <v>(1)</v>
          </cell>
          <cell r="D44">
            <v>0.35</v>
          </cell>
          <cell r="E44">
            <v>168</v>
          </cell>
          <cell r="F44">
            <v>168</v>
          </cell>
          <cell r="G44">
            <v>6</v>
          </cell>
          <cell r="H44">
            <v>0</v>
          </cell>
          <cell r="I44" t="str">
            <v>A</v>
          </cell>
        </row>
        <row r="45">
          <cell r="A45">
            <v>7992</v>
          </cell>
          <cell r="B45" t="str">
            <v>Tablet Box - Green - Small</v>
          </cell>
          <cell r="C45" t="str">
            <v>(1)</v>
          </cell>
          <cell r="D45">
            <v>0.1</v>
          </cell>
          <cell r="E45">
            <v>33</v>
          </cell>
          <cell r="F45">
            <v>33</v>
          </cell>
          <cell r="G45">
            <v>6</v>
          </cell>
          <cell r="H45">
            <v>0</v>
          </cell>
          <cell r="I45" t="str">
            <v>A</v>
          </cell>
        </row>
        <row r="46">
          <cell r="A46">
            <v>7993</v>
          </cell>
          <cell r="B46" t="str">
            <v>Decal - HerbalifeTM A Way of Life - 4½ Round</v>
          </cell>
          <cell r="C46" t="str">
            <v>(1)</v>
          </cell>
          <cell r="D46">
            <v>0.05</v>
          </cell>
          <cell r="E46">
            <v>24</v>
          </cell>
          <cell r="F46">
            <v>24</v>
          </cell>
          <cell r="G46">
            <v>6</v>
          </cell>
          <cell r="H46">
            <v>0</v>
          </cell>
          <cell r="I46" t="str">
            <v>A</v>
          </cell>
        </row>
        <row r="47">
          <cell r="A47">
            <v>7994</v>
          </cell>
          <cell r="B47" t="str">
            <v>Button - Lose Weight Now</v>
          </cell>
          <cell r="C47" t="str">
            <v>(1)</v>
          </cell>
          <cell r="D47">
            <v>0.05</v>
          </cell>
          <cell r="E47">
            <v>20</v>
          </cell>
          <cell r="F47">
            <v>20</v>
          </cell>
          <cell r="G47">
            <v>6</v>
          </cell>
          <cell r="H47">
            <v>0</v>
          </cell>
          <cell r="I47" t="str">
            <v>A</v>
          </cell>
        </row>
        <row r="48">
          <cell r="A48">
            <v>7995</v>
          </cell>
          <cell r="B48" t="str">
            <v>Button - I © HerbalifeTM</v>
          </cell>
          <cell r="C48" t="str">
            <v>(1)</v>
          </cell>
          <cell r="D48">
            <v>0.05</v>
          </cell>
          <cell r="E48">
            <v>20</v>
          </cell>
          <cell r="F48">
            <v>20</v>
          </cell>
          <cell r="G48">
            <v>6</v>
          </cell>
          <cell r="H48">
            <v>0</v>
          </cell>
          <cell r="I48" t="str">
            <v>A</v>
          </cell>
        </row>
        <row r="49">
          <cell r="A49">
            <v>7996</v>
          </cell>
          <cell r="B49" t="str">
            <v>Button - I've Lost…</v>
          </cell>
          <cell r="C49" t="str">
            <v>(1)</v>
          </cell>
          <cell r="D49">
            <v>0.05</v>
          </cell>
          <cell r="E49">
            <v>20</v>
          </cell>
          <cell r="F49">
            <v>20</v>
          </cell>
          <cell r="G49">
            <v>6</v>
          </cell>
          <cell r="H49">
            <v>0</v>
          </cell>
          <cell r="I49" t="str">
            <v>A</v>
          </cell>
        </row>
        <row r="50">
          <cell r="A50">
            <v>7997</v>
          </cell>
          <cell r="B50" t="str">
            <v>Tape Measure - Tyvek</v>
          </cell>
          <cell r="C50" t="str">
            <v>(1)</v>
          </cell>
          <cell r="D50">
            <v>0.05</v>
          </cell>
          <cell r="E50">
            <v>33</v>
          </cell>
          <cell r="F50">
            <v>33</v>
          </cell>
          <cell r="G50">
            <v>6</v>
          </cell>
          <cell r="H50">
            <v>0</v>
          </cell>
          <cell r="I50" t="str">
            <v>A</v>
          </cell>
        </row>
        <row r="51">
          <cell r="A51">
            <v>7998</v>
          </cell>
          <cell r="B51" t="str">
            <v>Container - Formula 1 - 2 oz</v>
          </cell>
          <cell r="C51" t="str">
            <v>(1)</v>
          </cell>
          <cell r="D51">
            <v>0.1</v>
          </cell>
          <cell r="E51">
            <v>40</v>
          </cell>
          <cell r="F51">
            <v>40</v>
          </cell>
          <cell r="G51">
            <v>6</v>
          </cell>
          <cell r="H51">
            <v>0</v>
          </cell>
          <cell r="I51" t="str">
            <v>A</v>
          </cell>
        </row>
        <row r="52">
          <cell r="A52">
            <v>8611</v>
          </cell>
          <cell r="B52" t="str">
            <v>Plastic Bags - Medium</v>
          </cell>
          <cell r="C52" t="str">
            <v>(1)</v>
          </cell>
          <cell r="D52">
            <v>0</v>
          </cell>
          <cell r="E52">
            <v>214</v>
          </cell>
          <cell r="F52">
            <v>214</v>
          </cell>
          <cell r="G52">
            <v>7</v>
          </cell>
          <cell r="H52">
            <v>0</v>
          </cell>
          <cell r="I52" t="str">
            <v>A</v>
          </cell>
        </row>
        <row r="53">
          <cell r="A53">
            <v>8949</v>
          </cell>
          <cell r="B53" t="str">
            <v>Video - Welcome</v>
          </cell>
          <cell r="C53" t="str">
            <v>(1)</v>
          </cell>
          <cell r="D53">
            <v>0</v>
          </cell>
          <cell r="E53">
            <v>194</v>
          </cell>
          <cell r="F53">
            <v>194</v>
          </cell>
          <cell r="G53">
            <v>7</v>
          </cell>
          <cell r="H53">
            <v>0</v>
          </cell>
          <cell r="I53" t="str">
            <v>A</v>
          </cell>
        </row>
        <row r="54">
          <cell r="A54">
            <v>9269</v>
          </cell>
          <cell r="B54" t="str">
            <v>Journal - de Castro Family</v>
          </cell>
          <cell r="C54" t="str">
            <v>(1)</v>
          </cell>
          <cell r="D54">
            <v>0</v>
          </cell>
          <cell r="E54">
            <v>62</v>
          </cell>
          <cell r="F54">
            <v>62</v>
          </cell>
          <cell r="G54">
            <v>0</v>
          </cell>
          <cell r="H54">
            <v>0</v>
          </cell>
          <cell r="I54" t="str">
            <v>A</v>
          </cell>
        </row>
        <row r="55">
          <cell r="A55">
            <v>9270</v>
          </cell>
          <cell r="B55" t="str">
            <v>Journal - de Castro Family</v>
          </cell>
          <cell r="C55" t="str">
            <v>(1)</v>
          </cell>
          <cell r="D55">
            <v>0</v>
          </cell>
          <cell r="E55">
            <v>310</v>
          </cell>
          <cell r="F55">
            <v>310</v>
          </cell>
          <cell r="G55">
            <v>0</v>
          </cell>
          <cell r="H55">
            <v>0</v>
          </cell>
          <cell r="I55" t="str">
            <v>A</v>
          </cell>
        </row>
        <row r="56">
          <cell r="A56">
            <v>9909</v>
          </cell>
          <cell r="B56" t="str">
            <v>Processing Fee - Distributor</v>
          </cell>
          <cell r="C56" t="str">
            <v>(1)</v>
          </cell>
          <cell r="D56">
            <v>0</v>
          </cell>
          <cell r="E56">
            <v>450</v>
          </cell>
          <cell r="F56">
            <v>450</v>
          </cell>
          <cell r="G56">
            <v>0</v>
          </cell>
          <cell r="H56">
            <v>0</v>
          </cell>
          <cell r="I56" t="str">
            <v>L</v>
          </cell>
        </row>
        <row r="57">
          <cell r="A57">
            <v>9910</v>
          </cell>
          <cell r="B57" t="str">
            <v>Invalid SKU Number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Stock No.</v>
          </cell>
        </row>
      </sheetData>
      <sheetData sheetId="31">
        <row r="1">
          <cell r="A1" t="str">
            <v>Stock No.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1" t="str">
            <v>Stock No.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">
          <cell r="A1" t="str">
            <v>Stock No.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">
          <cell r="A1" t="str">
            <v>Stock No.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1">
          <cell r="A1" t="str">
            <v>Stock No.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>
        <row r="1">
          <cell r="A1" t="str">
            <v>Stock No.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Stock No.</v>
          </cell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>
        <row r="1">
          <cell r="A1" t="str">
            <v>Stock No.</v>
          </cell>
        </row>
      </sheetData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>
        <row r="1">
          <cell r="A1" t="str">
            <v>Stock No.</v>
          </cell>
        </row>
      </sheetData>
      <sheetData sheetId="493"/>
      <sheetData sheetId="494">
        <row r="1">
          <cell r="A1" t="str">
            <v>Stock No.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>
        <row r="1">
          <cell r="A1" t="str">
            <v>Stock No.</v>
          </cell>
        </row>
      </sheetData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herbalif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"/>
  <sheetViews>
    <sheetView tabSelected="1" view="pageBreakPreview" zoomScale="70" zoomScaleNormal="80" zoomScaleSheetLayoutView="70" workbookViewId="0">
      <pane ySplit="11" topLeftCell="A12" activePane="bottomLeft" state="frozen"/>
      <selection pane="bottomLeft" activeCell="D79" sqref="D79:E83"/>
    </sheetView>
  </sheetViews>
  <sheetFormatPr defaultColWidth="8.85546875" defaultRowHeight="15"/>
  <cols>
    <col min="1" max="1" width="8.42578125" style="68" customWidth="1"/>
    <col min="2" max="2" width="92.85546875" style="68" bestFit="1" customWidth="1"/>
    <col min="3" max="3" width="7.5703125" style="68" customWidth="1"/>
    <col min="4" max="4" width="11.140625" style="68" customWidth="1"/>
    <col min="5" max="5" width="16.7109375" style="68" customWidth="1"/>
    <col min="6" max="6" width="17.85546875" style="68" customWidth="1"/>
    <col min="7" max="7" width="1.7109375" style="68" hidden="1" customWidth="1"/>
    <col min="8" max="8" width="11.85546875" style="68" customWidth="1"/>
    <col min="9" max="9" width="16.28515625" style="68" customWidth="1"/>
    <col min="10" max="10" width="14.7109375" style="68" customWidth="1"/>
    <col min="11" max="11" width="16.7109375" style="68" customWidth="1"/>
    <col min="12" max="12" width="13.5703125" style="68" customWidth="1"/>
    <col min="13" max="13" width="14.7109375" style="68" customWidth="1"/>
    <col min="14" max="14" width="34" style="68" customWidth="1"/>
    <col min="15" max="16384" width="8.85546875" style="68"/>
  </cols>
  <sheetData>
    <row r="1" spans="1:16" ht="29.45" customHeight="1">
      <c r="A1" s="161"/>
      <c r="B1" s="162"/>
      <c r="C1" s="175" t="s">
        <v>350</v>
      </c>
      <c r="D1" s="162"/>
      <c r="E1" s="162"/>
      <c r="F1" s="162"/>
      <c r="G1" s="162"/>
      <c r="H1" s="162"/>
      <c r="I1" s="162"/>
      <c r="J1" s="162"/>
      <c r="K1" s="162"/>
      <c r="L1" s="162"/>
      <c r="M1" s="163"/>
    </row>
    <row r="2" spans="1:16" ht="29.45" customHeight="1">
      <c r="A2" s="164"/>
      <c r="B2" s="156"/>
      <c r="C2" s="156"/>
      <c r="D2" s="156"/>
      <c r="E2" s="156"/>
      <c r="F2" s="156"/>
      <c r="G2" s="156"/>
      <c r="H2" s="156"/>
      <c r="I2" s="156"/>
      <c r="J2" s="156"/>
      <c r="K2" s="176" t="s">
        <v>367</v>
      </c>
      <c r="L2" s="156"/>
      <c r="M2" s="165"/>
    </row>
    <row r="3" spans="1:16" ht="15.75">
      <c r="A3" s="164"/>
      <c r="B3" s="156"/>
      <c r="C3" s="156"/>
      <c r="D3" s="166" t="s">
        <v>348</v>
      </c>
      <c r="E3" s="156"/>
      <c r="F3" s="156"/>
      <c r="G3" s="156"/>
      <c r="H3" s="156"/>
      <c r="I3" s="156"/>
      <c r="J3" s="156"/>
      <c r="K3" s="177" t="s">
        <v>321</v>
      </c>
      <c r="L3" s="156"/>
      <c r="M3" s="165"/>
    </row>
    <row r="4" spans="1:16" ht="15.75">
      <c r="A4" s="157" t="s">
        <v>10</v>
      </c>
      <c r="B4" s="70" t="s">
        <v>82</v>
      </c>
      <c r="C4" s="82"/>
      <c r="D4" s="167" t="s">
        <v>440</v>
      </c>
      <c r="E4" s="82"/>
      <c r="F4" s="82"/>
      <c r="G4" s="82"/>
      <c r="H4" s="82"/>
      <c r="I4" s="82"/>
      <c r="J4" s="158"/>
      <c r="K4" s="178" t="s">
        <v>212</v>
      </c>
      <c r="L4" s="160"/>
      <c r="M4" s="159"/>
    </row>
    <row r="5" spans="1:16" ht="15.75">
      <c r="A5" s="69"/>
      <c r="B5" s="70" t="s">
        <v>143</v>
      </c>
      <c r="C5" s="71"/>
      <c r="D5" s="167" t="s">
        <v>441</v>
      </c>
      <c r="E5" s="72"/>
      <c r="F5" s="73"/>
      <c r="G5" s="74"/>
      <c r="H5" s="72"/>
      <c r="I5" s="72"/>
      <c r="J5" s="75"/>
      <c r="K5" s="76"/>
      <c r="L5" s="75"/>
      <c r="M5" s="77"/>
    </row>
    <row r="6" spans="1:16" ht="15.75">
      <c r="A6" s="69"/>
      <c r="B6" s="89" t="s">
        <v>308</v>
      </c>
      <c r="C6" s="78"/>
      <c r="D6" s="167" t="s">
        <v>439</v>
      </c>
      <c r="E6" s="79"/>
      <c r="F6" s="80"/>
      <c r="G6" s="81"/>
      <c r="H6" s="79"/>
      <c r="I6" s="79"/>
      <c r="J6" s="75"/>
      <c r="K6" s="76"/>
      <c r="L6" s="83"/>
      <c r="M6" s="84"/>
    </row>
    <row r="7" spans="1:16" ht="15.75">
      <c r="A7" s="69"/>
      <c r="B7" s="168" t="s">
        <v>344</v>
      </c>
      <c r="C7" s="78"/>
      <c r="D7" s="167" t="s">
        <v>316</v>
      </c>
      <c r="E7" s="79"/>
      <c r="F7" s="80"/>
      <c r="G7" s="81"/>
      <c r="H7" s="79"/>
      <c r="I7" s="85"/>
      <c r="J7" s="82"/>
      <c r="K7" s="76"/>
      <c r="L7" s="86"/>
      <c r="M7" s="87"/>
    </row>
    <row r="8" spans="1:16" ht="15.75">
      <c r="A8" s="88"/>
      <c r="B8" s="82" t="s">
        <v>345</v>
      </c>
      <c r="C8" s="78"/>
      <c r="D8" s="169" t="s">
        <v>349</v>
      </c>
      <c r="E8" s="79"/>
      <c r="F8" s="80"/>
      <c r="G8" s="81"/>
      <c r="H8" s="79"/>
      <c r="I8" s="79"/>
      <c r="J8" s="75"/>
      <c r="K8" s="76"/>
      <c r="L8" s="86"/>
      <c r="M8" s="87"/>
    </row>
    <row r="9" spans="1:16" ht="15.75">
      <c r="A9" s="88"/>
      <c r="B9" s="82" t="s">
        <v>346</v>
      </c>
      <c r="C9" s="78"/>
      <c r="E9" s="79"/>
      <c r="F9" s="80"/>
      <c r="G9" s="81"/>
      <c r="H9" s="79"/>
      <c r="I9" s="79"/>
      <c r="J9" s="75"/>
      <c r="K9" s="90"/>
      <c r="L9" s="86"/>
      <c r="M9" s="87"/>
    </row>
    <row r="10" spans="1:16" ht="16.5" thickBot="1">
      <c r="A10" s="170"/>
      <c r="B10" s="171"/>
      <c r="C10" s="172"/>
      <c r="D10" s="172"/>
      <c r="E10" s="172"/>
      <c r="F10" s="172"/>
      <c r="G10" s="172"/>
      <c r="H10" s="172"/>
      <c r="I10" s="173">
        <v>0</v>
      </c>
      <c r="J10" s="172"/>
      <c r="K10" s="172"/>
      <c r="L10" s="172"/>
      <c r="M10" s="174"/>
    </row>
    <row r="11" spans="1:16" ht="95.25" thickBot="1">
      <c r="A11" s="91" t="s">
        <v>16</v>
      </c>
      <c r="B11" s="131" t="s">
        <v>1</v>
      </c>
      <c r="C11" s="92" t="s">
        <v>3</v>
      </c>
      <c r="D11" s="93" t="s">
        <v>2</v>
      </c>
      <c r="E11" s="94" t="s">
        <v>83</v>
      </c>
      <c r="F11" s="95" t="s">
        <v>84</v>
      </c>
      <c r="G11" s="96"/>
      <c r="H11" s="97">
        <v>0.16</v>
      </c>
      <c r="I11" s="98" t="s">
        <v>85</v>
      </c>
      <c r="J11" s="201">
        <v>0.25</v>
      </c>
      <c r="K11" s="200">
        <v>0.35</v>
      </c>
      <c r="L11" s="199">
        <v>0.42</v>
      </c>
      <c r="M11" s="198">
        <v>0.5</v>
      </c>
    </row>
    <row r="12" spans="1:16" ht="15.75" thickBot="1">
      <c r="A12" s="291" t="s">
        <v>315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3"/>
    </row>
    <row r="13" spans="1:16">
      <c r="A13" s="349" t="s">
        <v>319</v>
      </c>
      <c r="B13" s="350" t="s">
        <v>442</v>
      </c>
      <c r="C13" s="351">
        <v>1</v>
      </c>
      <c r="D13" s="148">
        <f>VLOOKUP(A13,Sheet1!$B:$H,5,FALSE)</f>
        <v>31.45</v>
      </c>
      <c r="E13" s="148">
        <f>VLOOKUP(A13,Sheet1!$B:$H,7,FALSE)</f>
        <v>388.45</v>
      </c>
      <c r="F13" s="148">
        <f>VLOOKUP(A13,Sheet1!$B:$H,6,FALSE)</f>
        <v>433.33</v>
      </c>
      <c r="G13" s="149" t="s">
        <v>5</v>
      </c>
      <c r="H13" s="352">
        <f>((F13*$H$11))</f>
        <v>69.332800000000006</v>
      </c>
      <c r="I13" s="353">
        <f>SUM(F13+H13)+$I$10</f>
        <v>502.6628</v>
      </c>
      <c r="J13" s="354">
        <f t="shared" ref="J13:M14" si="0">((($F13-($E13*J$11))*1.16))</f>
        <v>390.01229999999993</v>
      </c>
      <c r="K13" s="355">
        <f t="shared" si="0"/>
        <v>344.95209999999997</v>
      </c>
      <c r="L13" s="356">
        <f t="shared" si="0"/>
        <v>313.40995999999996</v>
      </c>
      <c r="M13" s="357">
        <f t="shared" si="0"/>
        <v>277.36179999999996</v>
      </c>
      <c r="P13" s="103"/>
    </row>
    <row r="14" spans="1:16">
      <c r="A14" s="358">
        <v>4471</v>
      </c>
      <c r="B14" s="294" t="s">
        <v>443</v>
      </c>
      <c r="C14" s="296">
        <v>1</v>
      </c>
      <c r="D14" s="203">
        <f>VLOOKUP(TEXT(A14,0),Sheet1!$B:$H,5,FALSE)</f>
        <v>23.95</v>
      </c>
      <c r="E14" s="203">
        <f>VLOOKUP(TEXT(A14,0),Sheet1!$B:$H,7,FALSE)</f>
        <v>423.79</v>
      </c>
      <c r="F14" s="203">
        <f>VLOOKUP(TEXT(A14,0),Sheet1!$B:$H,6,FALSE)</f>
        <v>472.77</v>
      </c>
      <c r="G14" s="197" t="s">
        <v>5</v>
      </c>
      <c r="H14" s="297">
        <f>((F14*$H$11))</f>
        <v>75.643199999999993</v>
      </c>
      <c r="I14" s="298">
        <f>SUM(F14+H14)+$I$10</f>
        <v>548.41319999999996</v>
      </c>
      <c r="J14" s="299">
        <f t="shared" si="0"/>
        <v>425.51409999999998</v>
      </c>
      <c r="K14" s="300">
        <f t="shared" si="0"/>
        <v>376.35445999999996</v>
      </c>
      <c r="L14" s="301">
        <f t="shared" si="0"/>
        <v>341.94271199999991</v>
      </c>
      <c r="M14" s="359">
        <f t="shared" si="0"/>
        <v>302.61499999999995</v>
      </c>
      <c r="P14" s="103"/>
    </row>
    <row r="15" spans="1:16">
      <c r="A15" s="358">
        <v>4470</v>
      </c>
      <c r="B15" s="294" t="s">
        <v>444</v>
      </c>
      <c r="C15" s="296">
        <v>1</v>
      </c>
      <c r="D15" s="203">
        <f>VLOOKUP(TEXT(A15,0),Sheet1!$B:$H,5,FALSE)</f>
        <v>23.95</v>
      </c>
      <c r="E15" s="203">
        <f>VLOOKUP(TEXT(A15,0),Sheet1!$B:$H,7,FALSE)</f>
        <v>423.79</v>
      </c>
      <c r="F15" s="203">
        <f>VLOOKUP(TEXT(A15,0),Sheet1!$B:$H,6,FALSE)</f>
        <v>472.77</v>
      </c>
      <c r="G15" s="197" t="s">
        <v>5</v>
      </c>
      <c r="H15" s="297">
        <f t="shared" ref="H15:H84" si="1">((F15*$H$11))</f>
        <v>75.643199999999993</v>
      </c>
      <c r="I15" s="298">
        <f t="shared" ref="I15:I55" si="2">SUM(F15+H15)+$I$10</f>
        <v>548.41319999999996</v>
      </c>
      <c r="J15" s="299">
        <f t="shared" ref="J15:M55" si="3">((($F15-($E15*J$11))*1.16))</f>
        <v>425.51409999999998</v>
      </c>
      <c r="K15" s="300">
        <f t="shared" si="3"/>
        <v>376.35445999999996</v>
      </c>
      <c r="L15" s="301">
        <f t="shared" si="3"/>
        <v>341.94271199999991</v>
      </c>
      <c r="M15" s="359">
        <f t="shared" si="3"/>
        <v>302.61499999999995</v>
      </c>
      <c r="P15" s="103"/>
    </row>
    <row r="16" spans="1:16">
      <c r="A16" s="358">
        <v>4462</v>
      </c>
      <c r="B16" s="295" t="s">
        <v>325</v>
      </c>
      <c r="C16" s="296">
        <v>1</v>
      </c>
      <c r="D16" s="203">
        <f>VLOOKUP(TEXT(A16,0),Sheet1!$B:$H,5,FALSE)</f>
        <v>23.95</v>
      </c>
      <c r="E16" s="203">
        <f>VLOOKUP(TEXT(A16,0),Sheet1!$B:$H,7,FALSE)</f>
        <v>423.79</v>
      </c>
      <c r="F16" s="203">
        <f>VLOOKUP(TEXT(A16,0),Sheet1!$B:$H,6,FALSE)</f>
        <v>472.77</v>
      </c>
      <c r="G16" s="197" t="s">
        <v>5</v>
      </c>
      <c r="H16" s="297">
        <f t="shared" si="1"/>
        <v>75.643199999999993</v>
      </c>
      <c r="I16" s="298">
        <f t="shared" si="2"/>
        <v>548.41319999999996</v>
      </c>
      <c r="J16" s="299">
        <f t="shared" si="3"/>
        <v>425.51409999999998</v>
      </c>
      <c r="K16" s="300">
        <f t="shared" si="3"/>
        <v>376.35445999999996</v>
      </c>
      <c r="L16" s="301">
        <f t="shared" si="3"/>
        <v>341.94271199999991</v>
      </c>
      <c r="M16" s="359">
        <f t="shared" si="3"/>
        <v>302.61499999999995</v>
      </c>
      <c r="P16" s="103"/>
    </row>
    <row r="17" spans="1:16">
      <c r="A17" s="358">
        <v>4463</v>
      </c>
      <c r="B17" s="294" t="s">
        <v>445</v>
      </c>
      <c r="C17" s="296">
        <v>1</v>
      </c>
      <c r="D17" s="203">
        <f>VLOOKUP(TEXT(A17,0),Sheet1!$B:$H,5,FALSE)</f>
        <v>23.95</v>
      </c>
      <c r="E17" s="203">
        <f>VLOOKUP(TEXT(A17,0),Sheet1!$B:$H,7,FALSE)</f>
        <v>423.79</v>
      </c>
      <c r="F17" s="203">
        <f>VLOOKUP(TEXT(A17,0),Sheet1!$B:$H,6,FALSE)</f>
        <v>472.77</v>
      </c>
      <c r="G17" s="197" t="s">
        <v>5</v>
      </c>
      <c r="H17" s="297">
        <f t="shared" si="1"/>
        <v>75.643199999999993</v>
      </c>
      <c r="I17" s="298">
        <f t="shared" si="2"/>
        <v>548.41319999999996</v>
      </c>
      <c r="J17" s="299">
        <f t="shared" si="3"/>
        <v>425.51409999999998</v>
      </c>
      <c r="K17" s="300">
        <f t="shared" si="3"/>
        <v>376.35445999999996</v>
      </c>
      <c r="L17" s="301">
        <f t="shared" si="3"/>
        <v>341.94271199999991</v>
      </c>
      <c r="M17" s="359">
        <f t="shared" si="3"/>
        <v>302.61499999999995</v>
      </c>
      <c r="P17" s="103"/>
    </row>
    <row r="18" spans="1:16">
      <c r="A18" s="358">
        <v>4464</v>
      </c>
      <c r="B18" s="295" t="s">
        <v>329</v>
      </c>
      <c r="C18" s="296">
        <v>1</v>
      </c>
      <c r="D18" s="203">
        <f>VLOOKUP(TEXT(A18,0),Sheet1!$B:$H,5,FALSE)</f>
        <v>23.95</v>
      </c>
      <c r="E18" s="203">
        <f>VLOOKUP(TEXT(A18,0),Sheet1!$B:$H,7,FALSE)</f>
        <v>423.79</v>
      </c>
      <c r="F18" s="203">
        <f>VLOOKUP(TEXT(A18,0),Sheet1!$B:$H,6,FALSE)</f>
        <v>472.77</v>
      </c>
      <c r="G18" s="197" t="s">
        <v>5</v>
      </c>
      <c r="H18" s="297">
        <f t="shared" si="1"/>
        <v>75.643199999999993</v>
      </c>
      <c r="I18" s="298">
        <f t="shared" si="2"/>
        <v>548.41319999999996</v>
      </c>
      <c r="J18" s="299">
        <f t="shared" si="3"/>
        <v>425.51409999999998</v>
      </c>
      <c r="K18" s="300">
        <f t="shared" si="3"/>
        <v>376.35445999999996</v>
      </c>
      <c r="L18" s="301">
        <f t="shared" si="3"/>
        <v>341.94271199999991</v>
      </c>
      <c r="M18" s="359">
        <f t="shared" si="3"/>
        <v>302.61499999999995</v>
      </c>
      <c r="P18" s="103"/>
    </row>
    <row r="19" spans="1:16">
      <c r="A19" s="358">
        <v>4465</v>
      </c>
      <c r="B19" s="295" t="s">
        <v>446</v>
      </c>
      <c r="C19" s="296">
        <v>1</v>
      </c>
      <c r="D19" s="203">
        <f>VLOOKUP(TEXT(A19,0),Sheet1!$B:$H,5,FALSE)</f>
        <v>23.95</v>
      </c>
      <c r="E19" s="203">
        <f>VLOOKUP(TEXT(A19,0),Sheet1!$B:$H,7,FALSE)</f>
        <v>423.79</v>
      </c>
      <c r="F19" s="203">
        <f>VLOOKUP(TEXT(A19,0),Sheet1!$B:$H,6,FALSE)</f>
        <v>472.77</v>
      </c>
      <c r="G19" s="197" t="s">
        <v>5</v>
      </c>
      <c r="H19" s="297">
        <f t="shared" si="1"/>
        <v>75.643199999999993</v>
      </c>
      <c r="I19" s="298">
        <f t="shared" si="2"/>
        <v>548.41319999999996</v>
      </c>
      <c r="J19" s="299">
        <f t="shared" si="3"/>
        <v>425.51409999999998</v>
      </c>
      <c r="K19" s="300">
        <f t="shared" si="3"/>
        <v>376.35445999999996</v>
      </c>
      <c r="L19" s="301">
        <f t="shared" si="3"/>
        <v>341.94271199999991</v>
      </c>
      <c r="M19" s="359">
        <f t="shared" si="3"/>
        <v>302.61499999999995</v>
      </c>
      <c r="P19" s="103"/>
    </row>
    <row r="20" spans="1:16">
      <c r="A20" s="358">
        <v>4466</v>
      </c>
      <c r="B20" s="302" t="s">
        <v>447</v>
      </c>
      <c r="C20" s="296">
        <v>1</v>
      </c>
      <c r="D20" s="203">
        <f>VLOOKUP(TEXT(A20,0),Sheet1!$B:$H,5,FALSE)</f>
        <v>23.95</v>
      </c>
      <c r="E20" s="203">
        <f>VLOOKUP(TEXT(A20,0),Sheet1!$B:$H,7,FALSE)</f>
        <v>423.79</v>
      </c>
      <c r="F20" s="203">
        <f>VLOOKUP(TEXT(A20,0),Sheet1!$B:$H,6,FALSE)</f>
        <v>472.77</v>
      </c>
      <c r="G20" s="197" t="s">
        <v>5</v>
      </c>
      <c r="H20" s="297">
        <f t="shared" si="1"/>
        <v>75.643199999999993</v>
      </c>
      <c r="I20" s="298">
        <f t="shared" si="2"/>
        <v>548.41319999999996</v>
      </c>
      <c r="J20" s="299">
        <f t="shared" si="3"/>
        <v>425.51409999999998</v>
      </c>
      <c r="K20" s="300">
        <f t="shared" si="3"/>
        <v>376.35445999999996</v>
      </c>
      <c r="L20" s="301">
        <f t="shared" si="3"/>
        <v>341.94271199999991</v>
      </c>
      <c r="M20" s="359">
        <f t="shared" si="3"/>
        <v>302.61499999999995</v>
      </c>
      <c r="P20" s="103"/>
    </row>
    <row r="21" spans="1:16">
      <c r="A21" s="358">
        <v>4467</v>
      </c>
      <c r="B21" s="295" t="s">
        <v>326</v>
      </c>
      <c r="C21" s="296">
        <v>1</v>
      </c>
      <c r="D21" s="203">
        <f>VLOOKUP(TEXT(A21,0),Sheet1!$B:$H,5,FALSE)</f>
        <v>23.95</v>
      </c>
      <c r="E21" s="203">
        <f>VLOOKUP(TEXT(A21,0),Sheet1!$B:$H,7,FALSE)</f>
        <v>423.79</v>
      </c>
      <c r="F21" s="203">
        <f>VLOOKUP(TEXT(A21,0),Sheet1!$B:$H,6,FALSE)</f>
        <v>472.77</v>
      </c>
      <c r="G21" s="197" t="s">
        <v>5</v>
      </c>
      <c r="H21" s="297">
        <f t="shared" si="1"/>
        <v>75.643199999999993</v>
      </c>
      <c r="I21" s="298">
        <f t="shared" si="2"/>
        <v>548.41319999999996</v>
      </c>
      <c r="J21" s="299">
        <f t="shared" si="3"/>
        <v>425.51409999999998</v>
      </c>
      <c r="K21" s="300">
        <f t="shared" si="3"/>
        <v>376.35445999999996</v>
      </c>
      <c r="L21" s="301">
        <f t="shared" si="3"/>
        <v>341.94271199999991</v>
      </c>
      <c r="M21" s="359">
        <f t="shared" si="3"/>
        <v>302.61499999999995</v>
      </c>
      <c r="P21" s="103"/>
    </row>
    <row r="22" spans="1:16">
      <c r="A22" s="358">
        <v>4468</v>
      </c>
      <c r="B22" s="295" t="s">
        <v>328</v>
      </c>
      <c r="C22" s="296">
        <v>1</v>
      </c>
      <c r="D22" s="203">
        <f>VLOOKUP(TEXT(A22,0),Sheet1!$B:$H,5,FALSE)</f>
        <v>23.95</v>
      </c>
      <c r="E22" s="203">
        <f>VLOOKUP(TEXT(A22,0),Sheet1!$B:$H,7,FALSE)</f>
        <v>423.79</v>
      </c>
      <c r="F22" s="203">
        <f>VLOOKUP(TEXT(A22,0),Sheet1!$B:$H,6,FALSE)</f>
        <v>472.77</v>
      </c>
      <c r="G22" s="197" t="s">
        <v>5</v>
      </c>
      <c r="H22" s="297">
        <f t="shared" si="1"/>
        <v>75.643199999999993</v>
      </c>
      <c r="I22" s="298">
        <f t="shared" si="2"/>
        <v>548.41319999999996</v>
      </c>
      <c r="J22" s="299">
        <f t="shared" si="3"/>
        <v>425.51409999999998</v>
      </c>
      <c r="K22" s="300">
        <f t="shared" si="3"/>
        <v>376.35445999999996</v>
      </c>
      <c r="L22" s="301">
        <f t="shared" si="3"/>
        <v>341.94271199999991</v>
      </c>
      <c r="M22" s="359">
        <f t="shared" si="3"/>
        <v>302.61499999999995</v>
      </c>
      <c r="P22" s="103"/>
    </row>
    <row r="23" spans="1:16" s="100" customFormat="1">
      <c r="A23" s="358" t="s">
        <v>216</v>
      </c>
      <c r="B23" s="295" t="s">
        <v>324</v>
      </c>
      <c r="C23" s="303">
        <v>1</v>
      </c>
      <c r="D23" s="204">
        <f>VLOOKUP(A23,Sheet1!$B:$H,5,FALSE)</f>
        <v>26.45</v>
      </c>
      <c r="E23" s="204">
        <f>VLOOKUP(A23,Sheet1!$B:$H,7,FALSE)</f>
        <v>468.42</v>
      </c>
      <c r="F23" s="204">
        <f>VLOOKUP(A23,Sheet1!$B:$H,6,FALSE)</f>
        <v>522.57000000000005</v>
      </c>
      <c r="G23" s="205" t="s">
        <v>5</v>
      </c>
      <c r="H23" s="304">
        <f t="shared" si="1"/>
        <v>83.611200000000011</v>
      </c>
      <c r="I23" s="305">
        <f t="shared" si="2"/>
        <v>606.1812000000001</v>
      </c>
      <c r="J23" s="299">
        <f t="shared" si="3"/>
        <v>470.33940000000001</v>
      </c>
      <c r="K23" s="300">
        <f t="shared" si="3"/>
        <v>416.00268</v>
      </c>
      <c r="L23" s="301">
        <f t="shared" si="3"/>
        <v>377.96697600000005</v>
      </c>
      <c r="M23" s="359">
        <f t="shared" si="3"/>
        <v>334.49759999999998</v>
      </c>
      <c r="N23" s="68"/>
      <c r="O23" s="68"/>
      <c r="P23" s="103"/>
    </row>
    <row r="24" spans="1:16" s="182" customFormat="1" ht="15.75">
      <c r="A24" s="360" t="s">
        <v>357</v>
      </c>
      <c r="B24" s="306" t="s">
        <v>448</v>
      </c>
      <c r="C24" s="307">
        <v>1</v>
      </c>
      <c r="D24" s="206">
        <f>VLOOKUP(A24,Sheet1!$B:$H,5,FALSE)</f>
        <v>10</v>
      </c>
      <c r="E24" s="206">
        <f>VLOOKUP(A24,Sheet1!$B:$H,7,FALSE)</f>
        <v>176.59</v>
      </c>
      <c r="F24" s="206">
        <f>VLOOKUP(A24,Sheet1!$B:$H,6,FALSE)</f>
        <v>196.99</v>
      </c>
      <c r="G24" s="207" t="s">
        <v>5</v>
      </c>
      <c r="H24" s="308">
        <f t="shared" ref="H24:H26" si="4">((F24*$H$11))</f>
        <v>31.518400000000003</v>
      </c>
      <c r="I24" s="309">
        <f t="shared" ref="I24:I26" si="5">SUM(F24+H24)+$I$10</f>
        <v>228.50840000000002</v>
      </c>
      <c r="J24" s="310">
        <f t="shared" si="3"/>
        <v>177.29729999999998</v>
      </c>
      <c r="K24" s="311">
        <f t="shared" si="3"/>
        <v>156.81286</v>
      </c>
      <c r="L24" s="312">
        <f t="shared" si="3"/>
        <v>142.47375199999999</v>
      </c>
      <c r="M24" s="361">
        <f t="shared" si="3"/>
        <v>126.08620000000001</v>
      </c>
      <c r="N24" s="68"/>
      <c r="O24" s="102"/>
      <c r="P24" s="179"/>
    </row>
    <row r="25" spans="1:16" s="182" customFormat="1" ht="15.75">
      <c r="A25" s="360" t="s">
        <v>360</v>
      </c>
      <c r="B25" s="306" t="s">
        <v>449</v>
      </c>
      <c r="C25" s="307">
        <v>1</v>
      </c>
      <c r="D25" s="206">
        <f>VLOOKUP(A25,Sheet1!$B:$H,5,FALSE)</f>
        <v>10</v>
      </c>
      <c r="E25" s="206">
        <f>VLOOKUP(A25,Sheet1!$B:$H,7,FALSE)</f>
        <v>176.59</v>
      </c>
      <c r="F25" s="206">
        <f>VLOOKUP(A25,Sheet1!$B:$H,6,FALSE)</f>
        <v>196.99</v>
      </c>
      <c r="G25" s="207" t="s">
        <v>5</v>
      </c>
      <c r="H25" s="308">
        <f t="shared" si="4"/>
        <v>31.518400000000003</v>
      </c>
      <c r="I25" s="309">
        <f t="shared" si="5"/>
        <v>228.50840000000002</v>
      </c>
      <c r="J25" s="310">
        <f t="shared" si="3"/>
        <v>177.29729999999998</v>
      </c>
      <c r="K25" s="311">
        <f t="shared" si="3"/>
        <v>156.81286</v>
      </c>
      <c r="L25" s="312">
        <f t="shared" si="3"/>
        <v>142.47375199999999</v>
      </c>
      <c r="M25" s="361">
        <f t="shared" si="3"/>
        <v>126.08620000000001</v>
      </c>
      <c r="N25" s="68"/>
      <c r="O25" s="102"/>
      <c r="P25" s="179"/>
    </row>
    <row r="26" spans="1:16" s="182" customFormat="1" ht="15.75">
      <c r="A26" s="360" t="s">
        <v>363</v>
      </c>
      <c r="B26" s="306" t="s">
        <v>450</v>
      </c>
      <c r="C26" s="307">
        <v>1</v>
      </c>
      <c r="D26" s="206">
        <f>VLOOKUP(A26,Sheet1!$B:$H,5,FALSE)</f>
        <v>23.95</v>
      </c>
      <c r="E26" s="206">
        <f>VLOOKUP(A26,Sheet1!$B:$H,7,FALSE)</f>
        <v>423.79</v>
      </c>
      <c r="F26" s="206">
        <f>VLOOKUP(A26,Sheet1!$B:$H,6,FALSE)</f>
        <v>472.77</v>
      </c>
      <c r="G26" s="207" t="s">
        <v>5</v>
      </c>
      <c r="H26" s="308">
        <f t="shared" si="4"/>
        <v>75.643199999999993</v>
      </c>
      <c r="I26" s="309">
        <f t="shared" si="5"/>
        <v>548.41319999999996</v>
      </c>
      <c r="J26" s="310">
        <f t="shared" si="3"/>
        <v>425.51409999999998</v>
      </c>
      <c r="K26" s="311">
        <f t="shared" si="3"/>
        <v>376.35445999999996</v>
      </c>
      <c r="L26" s="312">
        <f t="shared" si="3"/>
        <v>341.94271199999991</v>
      </c>
      <c r="M26" s="361">
        <f t="shared" si="3"/>
        <v>302.61499999999995</v>
      </c>
      <c r="N26" s="68"/>
      <c r="O26" s="102"/>
      <c r="P26" s="179"/>
    </row>
    <row r="27" spans="1:16">
      <c r="A27" s="358">
        <v>1660</v>
      </c>
      <c r="B27" s="295" t="s">
        <v>178</v>
      </c>
      <c r="C27" s="296">
        <v>1</v>
      </c>
      <c r="D27" s="203">
        <f>VLOOKUP(TEXT(A27,0),Sheet1!$B:$H,5,FALSE)</f>
        <v>34</v>
      </c>
      <c r="E27" s="203">
        <f>VLOOKUP(TEXT(A27,0),Sheet1!$B:$H,7,FALSE)</f>
        <v>729.96</v>
      </c>
      <c r="F27" s="203">
        <f>VLOOKUP(TEXT(A27,0),Sheet1!$B:$H,6,FALSE)</f>
        <v>814.32</v>
      </c>
      <c r="G27" s="197" t="s">
        <v>5</v>
      </c>
      <c r="H27" s="297">
        <f t="shared" si="1"/>
        <v>130.2912</v>
      </c>
      <c r="I27" s="298">
        <f t="shared" si="2"/>
        <v>944.61120000000005</v>
      </c>
      <c r="J27" s="299">
        <f t="shared" si="3"/>
        <v>732.92280000000005</v>
      </c>
      <c r="K27" s="300">
        <f t="shared" si="3"/>
        <v>648.24743999999998</v>
      </c>
      <c r="L27" s="301">
        <f t="shared" si="3"/>
        <v>588.97468800000001</v>
      </c>
      <c r="M27" s="359">
        <f t="shared" si="3"/>
        <v>521.23440000000005</v>
      </c>
      <c r="P27" s="103"/>
    </row>
    <row r="28" spans="1:16">
      <c r="A28" s="358" t="s">
        <v>265</v>
      </c>
      <c r="B28" s="295" t="s">
        <v>451</v>
      </c>
      <c r="C28" s="313">
        <v>1</v>
      </c>
      <c r="D28" s="208">
        <f>VLOOKUP(A28,Sheet1!$B:$H,5,FALSE)</f>
        <v>27.1</v>
      </c>
      <c r="E28" s="208">
        <f>VLOOKUP(A28,Sheet1!$B:$H,7,FALSE)</f>
        <v>1017.49</v>
      </c>
      <c r="F28" s="208">
        <f>VLOOKUP(A28,Sheet1!$B:$H,6,FALSE)</f>
        <v>1135.0899999999999</v>
      </c>
      <c r="G28" s="209" t="s">
        <v>5</v>
      </c>
      <c r="H28" s="314">
        <f t="shared" si="1"/>
        <v>181.61439999999999</v>
      </c>
      <c r="I28" s="315">
        <f t="shared" si="2"/>
        <v>1316.7043999999999</v>
      </c>
      <c r="J28" s="316">
        <f t="shared" si="3"/>
        <v>1021.6322999999999</v>
      </c>
      <c r="K28" s="317">
        <f t="shared" si="3"/>
        <v>903.60345999999993</v>
      </c>
      <c r="L28" s="318">
        <f t="shared" si="3"/>
        <v>820.98327199999983</v>
      </c>
      <c r="M28" s="362">
        <f t="shared" si="3"/>
        <v>726.5601999999999</v>
      </c>
      <c r="P28" s="103"/>
    </row>
    <row r="29" spans="1:16">
      <c r="A29" s="358" t="s">
        <v>186</v>
      </c>
      <c r="B29" s="295" t="s">
        <v>452</v>
      </c>
      <c r="C29" s="296">
        <v>1</v>
      </c>
      <c r="D29" s="203">
        <f>VLOOKUP(A29,Sheet1!$B:$H,5,FALSE)</f>
        <v>32.75</v>
      </c>
      <c r="E29" s="203">
        <f>VLOOKUP(A29,Sheet1!$B:$H,7,FALSE)</f>
        <v>538.4</v>
      </c>
      <c r="F29" s="203">
        <f>VLOOKUP(A29,Sheet1!$B:$H,6,FALSE)</f>
        <v>600.61</v>
      </c>
      <c r="G29" s="197" t="s">
        <v>5</v>
      </c>
      <c r="H29" s="297">
        <f t="shared" si="1"/>
        <v>96.0976</v>
      </c>
      <c r="I29" s="298">
        <f t="shared" si="2"/>
        <v>696.70759999999996</v>
      </c>
      <c r="J29" s="299">
        <f t="shared" si="3"/>
        <v>540.57159999999999</v>
      </c>
      <c r="K29" s="300">
        <f t="shared" si="3"/>
        <v>478.11720000000003</v>
      </c>
      <c r="L29" s="301">
        <f t="shared" si="3"/>
        <v>434.39911999999998</v>
      </c>
      <c r="M29" s="359">
        <f t="shared" si="3"/>
        <v>384.43560000000002</v>
      </c>
      <c r="P29" s="103"/>
    </row>
    <row r="30" spans="1:16">
      <c r="A30" s="358">
        <v>2670</v>
      </c>
      <c r="B30" s="319" t="s">
        <v>453</v>
      </c>
      <c r="C30" s="296">
        <v>7</v>
      </c>
      <c r="D30" s="203">
        <f>VLOOKUP(TEXT(A30,0),Sheet1!$B:$H,5,FALSE)</f>
        <v>14</v>
      </c>
      <c r="E30" s="203">
        <f>VLOOKUP(TEXT(A30,0),Sheet1!$B:$H,7,FALSE)</f>
        <v>268.95</v>
      </c>
      <c r="F30" s="203">
        <f>VLOOKUP(TEXT(A30,0),Sheet1!$B:$H,6,FALSE)</f>
        <v>300.04000000000002</v>
      </c>
      <c r="G30" s="197" t="s">
        <v>5</v>
      </c>
      <c r="H30" s="297">
        <f t="shared" si="1"/>
        <v>48.006400000000006</v>
      </c>
      <c r="I30" s="298">
        <f t="shared" si="2"/>
        <v>348.04640000000001</v>
      </c>
      <c r="J30" s="299">
        <f t="shared" si="3"/>
        <v>270.05090000000001</v>
      </c>
      <c r="K30" s="300">
        <f t="shared" si="3"/>
        <v>238.85270000000003</v>
      </c>
      <c r="L30" s="301">
        <f t="shared" si="3"/>
        <v>217.01396</v>
      </c>
      <c r="M30" s="359">
        <f t="shared" si="3"/>
        <v>192.05540000000002</v>
      </c>
      <c r="P30" s="103"/>
    </row>
    <row r="31" spans="1:16">
      <c r="A31" s="363">
        <v>4472</v>
      </c>
      <c r="B31" s="320" t="s">
        <v>454</v>
      </c>
      <c r="C31" s="296">
        <v>7</v>
      </c>
      <c r="D31" s="203">
        <f>VLOOKUP(TEXT(A31,0),Sheet1!$B:$H,5,FALSE)</f>
        <v>14</v>
      </c>
      <c r="E31" s="203">
        <f>VLOOKUP(TEXT(A31,0),Sheet1!$B:$H,7,FALSE)</f>
        <v>268.95</v>
      </c>
      <c r="F31" s="203">
        <f>VLOOKUP(TEXT(A31,0),Sheet1!$B:$H,6,FALSE)</f>
        <v>300.04000000000002</v>
      </c>
      <c r="G31" s="197" t="s">
        <v>5</v>
      </c>
      <c r="H31" s="297">
        <f t="shared" ref="H31" si="6">((F31*$H$11))</f>
        <v>48.006400000000006</v>
      </c>
      <c r="I31" s="298">
        <f t="shared" ref="I31" si="7">SUM(F31+H31)+$I$10</f>
        <v>348.04640000000001</v>
      </c>
      <c r="J31" s="299">
        <f t="shared" si="3"/>
        <v>270.05090000000001</v>
      </c>
      <c r="K31" s="300">
        <f t="shared" si="3"/>
        <v>238.85270000000003</v>
      </c>
      <c r="L31" s="301">
        <f t="shared" si="3"/>
        <v>217.01396</v>
      </c>
      <c r="M31" s="359">
        <f t="shared" si="3"/>
        <v>192.05540000000002</v>
      </c>
      <c r="P31" s="103"/>
    </row>
    <row r="32" spans="1:16">
      <c r="A32" s="358" t="s">
        <v>411</v>
      </c>
      <c r="B32" s="319" t="s">
        <v>455</v>
      </c>
      <c r="C32" s="296">
        <v>1</v>
      </c>
      <c r="D32" s="203">
        <f>VLOOKUP(A32,Sheet1!$B:$H,5,FALSE)</f>
        <v>17.95</v>
      </c>
      <c r="E32" s="203">
        <f>VLOOKUP(A32,Sheet1!$B:$H,7,FALSE)</f>
        <v>345.95</v>
      </c>
      <c r="F32" s="203">
        <f>VLOOKUP(A32,Sheet1!$B:$H,6,FALSE)</f>
        <v>385.94</v>
      </c>
      <c r="G32" s="197" t="s">
        <v>5</v>
      </c>
      <c r="H32" s="297">
        <f t="shared" si="1"/>
        <v>61.750399999999999</v>
      </c>
      <c r="I32" s="298">
        <f t="shared" si="2"/>
        <v>447.69040000000001</v>
      </c>
      <c r="J32" s="299">
        <f t="shared" si="3"/>
        <v>347.36489999999998</v>
      </c>
      <c r="K32" s="300">
        <f t="shared" si="3"/>
        <v>307.23469999999998</v>
      </c>
      <c r="L32" s="301">
        <f t="shared" si="3"/>
        <v>279.14355999999998</v>
      </c>
      <c r="M32" s="359">
        <f t="shared" si="3"/>
        <v>247.0394</v>
      </c>
      <c r="P32" s="103"/>
    </row>
    <row r="33" spans="1:16">
      <c r="A33" s="364">
        <v>2554</v>
      </c>
      <c r="B33" s="295" t="s">
        <v>456</v>
      </c>
      <c r="C33" s="313">
        <v>1</v>
      </c>
      <c r="D33" s="203">
        <f>VLOOKUP(A33,Sheet1!$B:$H,5,FALSE)</f>
        <v>22.95</v>
      </c>
      <c r="E33" s="203">
        <f>VLOOKUP(A33,Sheet1!$B:$H,7,FALSE)</f>
        <v>234.05</v>
      </c>
      <c r="F33" s="203">
        <f>VLOOKUP(A33,Sheet1!$B:$H,6,FALSE)</f>
        <v>261.11</v>
      </c>
      <c r="G33" s="209" t="s">
        <v>5</v>
      </c>
      <c r="H33" s="314">
        <f t="shared" si="1"/>
        <v>41.7776</v>
      </c>
      <c r="I33" s="315">
        <f t="shared" si="2"/>
        <v>302.88760000000002</v>
      </c>
      <c r="J33" s="299">
        <f t="shared" si="3"/>
        <v>235.01310000000001</v>
      </c>
      <c r="K33" s="300">
        <f t="shared" si="3"/>
        <v>207.86329999999998</v>
      </c>
      <c r="L33" s="301">
        <f t="shared" si="3"/>
        <v>188.85844000000003</v>
      </c>
      <c r="M33" s="359">
        <f t="shared" si="3"/>
        <v>167.1386</v>
      </c>
      <c r="P33" s="103"/>
    </row>
    <row r="34" spans="1:16">
      <c r="A34" s="364" t="s">
        <v>398</v>
      </c>
      <c r="B34" s="321" t="s">
        <v>457</v>
      </c>
      <c r="C34" s="322">
        <v>1</v>
      </c>
      <c r="D34" s="203">
        <f>VLOOKUP(A34,Sheet1!$B:$H,5,FALSE)</f>
        <v>34.950000000000003</v>
      </c>
      <c r="E34" s="203">
        <f>VLOOKUP(A34,Sheet1!$B:$H,7,FALSE)</f>
        <v>506.25</v>
      </c>
      <c r="F34" s="203">
        <f>VLOOKUP(A34,Sheet1!$B:$H,6,FALSE)</f>
        <v>564.75</v>
      </c>
      <c r="G34" s="197" t="s">
        <v>5</v>
      </c>
      <c r="H34" s="297">
        <f t="shared" si="1"/>
        <v>90.36</v>
      </c>
      <c r="I34" s="298">
        <f t="shared" si="2"/>
        <v>655.11</v>
      </c>
      <c r="J34" s="299">
        <f t="shared" si="3"/>
        <v>508.29749999999996</v>
      </c>
      <c r="K34" s="300">
        <f t="shared" si="3"/>
        <v>449.57249999999999</v>
      </c>
      <c r="L34" s="301">
        <f t="shared" si="3"/>
        <v>408.46499999999997</v>
      </c>
      <c r="M34" s="359">
        <f t="shared" si="3"/>
        <v>361.48499999999996</v>
      </c>
      <c r="P34" s="103"/>
    </row>
    <row r="35" spans="1:16">
      <c r="A35" s="364" t="s">
        <v>396</v>
      </c>
      <c r="B35" s="321" t="s">
        <v>458</v>
      </c>
      <c r="C35" s="322">
        <v>1</v>
      </c>
      <c r="D35" s="203">
        <f>VLOOKUP(A35,Sheet1!$B:$H,5,FALSE)</f>
        <v>34.950000000000003</v>
      </c>
      <c r="E35" s="203">
        <f>VLOOKUP(A35,Sheet1!$B:$H,7,FALSE)</f>
        <v>506.25</v>
      </c>
      <c r="F35" s="203">
        <f>VLOOKUP(A35,Sheet1!$B:$H,6,FALSE)</f>
        <v>564.75</v>
      </c>
      <c r="G35" s="197"/>
      <c r="H35" s="297">
        <f t="shared" ref="H35" si="8">((F35*$H$11))</f>
        <v>90.36</v>
      </c>
      <c r="I35" s="298">
        <f t="shared" ref="I35" si="9">SUM(F35+H35)+$I$10</f>
        <v>655.11</v>
      </c>
      <c r="J35" s="299">
        <f t="shared" si="3"/>
        <v>508.29749999999996</v>
      </c>
      <c r="K35" s="300">
        <f t="shared" si="3"/>
        <v>449.57249999999999</v>
      </c>
      <c r="L35" s="301">
        <f t="shared" si="3"/>
        <v>408.46499999999997</v>
      </c>
      <c r="M35" s="359">
        <f t="shared" si="3"/>
        <v>361.48499999999996</v>
      </c>
      <c r="P35" s="103"/>
    </row>
    <row r="36" spans="1:16">
      <c r="A36" s="364" t="s">
        <v>395</v>
      </c>
      <c r="B36" s="321" t="s">
        <v>459</v>
      </c>
      <c r="C36" s="322">
        <v>1</v>
      </c>
      <c r="D36" s="203">
        <f>VLOOKUP(A36,Sheet1!$B:$H,5,FALSE)</f>
        <v>19.95</v>
      </c>
      <c r="E36" s="203">
        <f>VLOOKUP(A36,Sheet1!$B:$H,7,FALSE)</f>
        <v>287.44</v>
      </c>
      <c r="F36" s="203">
        <f>VLOOKUP(A36,Sheet1!$B:$H,6,FALSE)</f>
        <v>320.66000000000003</v>
      </c>
      <c r="G36" s="197" t="s">
        <v>5</v>
      </c>
      <c r="H36" s="297">
        <f t="shared" si="1"/>
        <v>51.305600000000005</v>
      </c>
      <c r="I36" s="298">
        <f t="shared" si="2"/>
        <v>371.96560000000005</v>
      </c>
      <c r="J36" s="299">
        <f t="shared" si="3"/>
        <v>288.608</v>
      </c>
      <c r="K36" s="300">
        <f t="shared" si="3"/>
        <v>255.26496000000003</v>
      </c>
      <c r="L36" s="301">
        <f t="shared" si="3"/>
        <v>231.92483200000004</v>
      </c>
      <c r="M36" s="359">
        <f t="shared" si="3"/>
        <v>205.25040000000001</v>
      </c>
      <c r="P36" s="103"/>
    </row>
    <row r="37" spans="1:16">
      <c r="A37" s="364" t="s">
        <v>393</v>
      </c>
      <c r="B37" s="321" t="s">
        <v>460</v>
      </c>
      <c r="C37" s="322">
        <v>1</v>
      </c>
      <c r="D37" s="203">
        <f>VLOOKUP(A37,Sheet1!$B:$H,5,FALSE)</f>
        <v>19.95</v>
      </c>
      <c r="E37" s="203">
        <f>VLOOKUP(A37,Sheet1!$B:$H,7,FALSE)</f>
        <v>287.44</v>
      </c>
      <c r="F37" s="203">
        <f>VLOOKUP(A37,Sheet1!$B:$H,6,FALSE)</f>
        <v>320.66000000000003</v>
      </c>
      <c r="G37" s="197"/>
      <c r="H37" s="297">
        <f t="shared" ref="H37" si="10">((F37*$H$11))</f>
        <v>51.305600000000005</v>
      </c>
      <c r="I37" s="298">
        <f t="shared" ref="I37" si="11">SUM(F37+H37)+$I$10</f>
        <v>371.96560000000005</v>
      </c>
      <c r="J37" s="299">
        <f t="shared" si="3"/>
        <v>288.608</v>
      </c>
      <c r="K37" s="300">
        <f t="shared" si="3"/>
        <v>255.26496000000003</v>
      </c>
      <c r="L37" s="301">
        <f t="shared" si="3"/>
        <v>231.92483200000004</v>
      </c>
      <c r="M37" s="359">
        <f t="shared" si="3"/>
        <v>205.25040000000001</v>
      </c>
      <c r="P37" s="103"/>
    </row>
    <row r="38" spans="1:16" hidden="1">
      <c r="A38" s="364" t="s">
        <v>399</v>
      </c>
      <c r="B38" s="321" t="e">
        <v>#N/A</v>
      </c>
      <c r="C38" s="322">
        <v>1</v>
      </c>
      <c r="D38" s="203">
        <f>VLOOKUP(A38,Sheet1!$B:$H,5,FALSE)</f>
        <v>19.95</v>
      </c>
      <c r="E38" s="203">
        <f>VLOOKUP(A38,Sheet1!$B:$H,7,FALSE)</f>
        <v>287.44</v>
      </c>
      <c r="F38" s="203">
        <f>VLOOKUP(A38,Sheet1!$B:$H,6,FALSE)</f>
        <v>320.66000000000003</v>
      </c>
      <c r="G38" s="197" t="s">
        <v>5</v>
      </c>
      <c r="H38" s="297">
        <f t="shared" si="1"/>
        <v>51.305600000000005</v>
      </c>
      <c r="I38" s="298">
        <f t="shared" si="2"/>
        <v>371.96560000000005</v>
      </c>
      <c r="J38" s="299">
        <f t="shared" si="3"/>
        <v>288.608</v>
      </c>
      <c r="K38" s="300">
        <f t="shared" si="3"/>
        <v>255.26496000000003</v>
      </c>
      <c r="L38" s="301">
        <f t="shared" si="3"/>
        <v>231.92483200000004</v>
      </c>
      <c r="M38" s="359">
        <f t="shared" si="3"/>
        <v>205.25040000000001</v>
      </c>
      <c r="P38" s="103"/>
    </row>
    <row r="39" spans="1:16">
      <c r="A39" s="364" t="s">
        <v>400</v>
      </c>
      <c r="B39" s="321" t="s">
        <v>461</v>
      </c>
      <c r="C39" s="322">
        <v>1</v>
      </c>
      <c r="D39" s="203">
        <f>VLOOKUP(A39,Sheet1!$B:$H,5,FALSE)</f>
        <v>19.95</v>
      </c>
      <c r="E39" s="203">
        <f>VLOOKUP(A39,Sheet1!$B:$H,7,FALSE)</f>
        <v>287.44</v>
      </c>
      <c r="F39" s="203">
        <f>VLOOKUP(A39,Sheet1!$B:$H,6,FALSE)</f>
        <v>320.66000000000003</v>
      </c>
      <c r="G39" s="197"/>
      <c r="H39" s="297">
        <f t="shared" ref="H39" si="12">((F39*$H$11))</f>
        <v>51.305600000000005</v>
      </c>
      <c r="I39" s="298">
        <f t="shared" ref="I39" si="13">SUM(F39+H39)+$I$10</f>
        <v>371.96560000000005</v>
      </c>
      <c r="J39" s="299">
        <f t="shared" si="3"/>
        <v>288.608</v>
      </c>
      <c r="K39" s="300">
        <f t="shared" si="3"/>
        <v>255.26496000000003</v>
      </c>
      <c r="L39" s="301">
        <f t="shared" si="3"/>
        <v>231.92483200000004</v>
      </c>
      <c r="M39" s="359">
        <f t="shared" si="3"/>
        <v>205.25040000000001</v>
      </c>
      <c r="P39" s="103"/>
    </row>
    <row r="40" spans="1:16">
      <c r="A40" s="364" t="s">
        <v>405</v>
      </c>
      <c r="B40" s="321" t="s">
        <v>462</v>
      </c>
      <c r="C40" s="322">
        <v>1</v>
      </c>
      <c r="D40" s="203">
        <f>VLOOKUP(A40,Sheet1!$B:$H,5,FALSE)</f>
        <v>19.95</v>
      </c>
      <c r="E40" s="203">
        <f>VLOOKUP(A40,Sheet1!$B:$H,7,FALSE)</f>
        <v>287.44</v>
      </c>
      <c r="F40" s="203">
        <f>VLOOKUP(A40,Sheet1!$B:$H,6,FALSE)</f>
        <v>320.66000000000003</v>
      </c>
      <c r="G40" s="197" t="s">
        <v>5</v>
      </c>
      <c r="H40" s="297">
        <f t="shared" si="1"/>
        <v>51.305600000000005</v>
      </c>
      <c r="I40" s="298">
        <f t="shared" si="2"/>
        <v>371.96560000000005</v>
      </c>
      <c r="J40" s="299">
        <f t="shared" si="3"/>
        <v>288.608</v>
      </c>
      <c r="K40" s="300">
        <f t="shared" si="3"/>
        <v>255.26496000000003</v>
      </c>
      <c r="L40" s="301">
        <f t="shared" si="3"/>
        <v>231.92483200000004</v>
      </c>
      <c r="M40" s="359">
        <f t="shared" si="3"/>
        <v>205.25040000000001</v>
      </c>
      <c r="P40" s="103"/>
    </row>
    <row r="41" spans="1:16">
      <c r="A41" s="364" t="s">
        <v>406</v>
      </c>
      <c r="B41" s="321" t="s">
        <v>463</v>
      </c>
      <c r="C41" s="322">
        <v>1</v>
      </c>
      <c r="D41" s="203">
        <f>VLOOKUP(A41,Sheet1!$B:$H,5,FALSE)</f>
        <v>19.95</v>
      </c>
      <c r="E41" s="203">
        <f>VLOOKUP(A41,Sheet1!$B:$H,7,FALSE)</f>
        <v>287.44</v>
      </c>
      <c r="F41" s="203">
        <f>VLOOKUP(A41,Sheet1!$B:$H,6,FALSE)</f>
        <v>320.66000000000003</v>
      </c>
      <c r="G41" s="197"/>
      <c r="H41" s="297">
        <f t="shared" ref="H41" si="14">((F41*$H$11))</f>
        <v>51.305600000000005</v>
      </c>
      <c r="I41" s="298">
        <f t="shared" ref="I41" si="15">SUM(F41+H41)+$I$10</f>
        <v>371.96560000000005</v>
      </c>
      <c r="J41" s="299">
        <f t="shared" si="3"/>
        <v>288.608</v>
      </c>
      <c r="K41" s="300">
        <f t="shared" si="3"/>
        <v>255.26496000000003</v>
      </c>
      <c r="L41" s="301">
        <f t="shared" si="3"/>
        <v>231.92483200000004</v>
      </c>
      <c r="M41" s="359">
        <f t="shared" si="3"/>
        <v>205.25040000000001</v>
      </c>
      <c r="P41" s="103"/>
    </row>
    <row r="42" spans="1:16">
      <c r="A42" s="364" t="s">
        <v>402</v>
      </c>
      <c r="B42" s="321" t="s">
        <v>464</v>
      </c>
      <c r="C42" s="322">
        <v>1</v>
      </c>
      <c r="D42" s="203">
        <f>VLOOKUP(A42,Sheet1!$B:$H,5,FALSE)</f>
        <v>19.95</v>
      </c>
      <c r="E42" s="203">
        <f>VLOOKUP(A42,Sheet1!$B:$H,7,FALSE)</f>
        <v>287.44</v>
      </c>
      <c r="F42" s="203">
        <f>VLOOKUP(A42,Sheet1!$B:$H,6,FALSE)</f>
        <v>320.66000000000003</v>
      </c>
      <c r="G42" s="197" t="s">
        <v>5</v>
      </c>
      <c r="H42" s="297">
        <f t="shared" si="1"/>
        <v>51.305600000000005</v>
      </c>
      <c r="I42" s="298">
        <f t="shared" si="2"/>
        <v>371.96560000000005</v>
      </c>
      <c r="J42" s="299">
        <f t="shared" si="3"/>
        <v>288.608</v>
      </c>
      <c r="K42" s="300">
        <f t="shared" si="3"/>
        <v>255.26496000000003</v>
      </c>
      <c r="L42" s="301">
        <f t="shared" si="3"/>
        <v>231.92483200000004</v>
      </c>
      <c r="M42" s="359">
        <f t="shared" si="3"/>
        <v>205.25040000000001</v>
      </c>
      <c r="P42" s="103"/>
    </row>
    <row r="43" spans="1:16">
      <c r="A43" s="364" t="s">
        <v>403</v>
      </c>
      <c r="B43" s="321" t="s">
        <v>465</v>
      </c>
      <c r="C43" s="322">
        <v>1</v>
      </c>
      <c r="D43" s="203">
        <f>VLOOKUP(A43,Sheet1!$B:$H,5,FALSE)</f>
        <v>19.95</v>
      </c>
      <c r="E43" s="203">
        <f>VLOOKUP(A43,Sheet1!$B:$H,7,FALSE)</f>
        <v>287.44</v>
      </c>
      <c r="F43" s="203">
        <f>VLOOKUP(A43,Sheet1!$B:$H,6,FALSE)</f>
        <v>320.66000000000003</v>
      </c>
      <c r="G43" s="197"/>
      <c r="H43" s="297">
        <f t="shared" ref="H43" si="16">((F43*$H$11))</f>
        <v>51.305600000000005</v>
      </c>
      <c r="I43" s="298">
        <f t="shared" ref="I43" si="17">SUM(F43+H43)+$I$10</f>
        <v>371.96560000000005</v>
      </c>
      <c r="J43" s="299">
        <f t="shared" si="3"/>
        <v>288.608</v>
      </c>
      <c r="K43" s="300">
        <f t="shared" si="3"/>
        <v>255.26496000000003</v>
      </c>
      <c r="L43" s="301">
        <f t="shared" si="3"/>
        <v>231.92483200000004</v>
      </c>
      <c r="M43" s="359">
        <f t="shared" si="3"/>
        <v>205.25040000000001</v>
      </c>
      <c r="P43" s="103"/>
    </row>
    <row r="44" spans="1:16">
      <c r="A44" s="364">
        <v>2600</v>
      </c>
      <c r="B44" s="302" t="s">
        <v>99</v>
      </c>
      <c r="C44" s="303">
        <v>1</v>
      </c>
      <c r="D44" s="203">
        <f>VLOOKUP(TEXT(A44,0),Sheet1!$B:$H,5,FALSE)</f>
        <v>33</v>
      </c>
      <c r="E44" s="203">
        <f>VLOOKUP(TEXT(A44,0),Sheet1!$B:$H,7,FALSE)</f>
        <v>407.86</v>
      </c>
      <c r="F44" s="203">
        <f>VLOOKUP(TEXT(A44,0),Sheet1!$B:$H,6,FALSE)</f>
        <v>455</v>
      </c>
      <c r="G44" s="205" t="s">
        <v>5</v>
      </c>
      <c r="H44" s="297">
        <f t="shared" si="1"/>
        <v>72.8</v>
      </c>
      <c r="I44" s="298">
        <f t="shared" si="2"/>
        <v>527.79999999999995</v>
      </c>
      <c r="J44" s="299">
        <f t="shared" si="3"/>
        <v>409.52059999999994</v>
      </c>
      <c r="K44" s="300">
        <f t="shared" si="3"/>
        <v>362.20884000000001</v>
      </c>
      <c r="L44" s="301">
        <f t="shared" si="3"/>
        <v>329.09060799999997</v>
      </c>
      <c r="M44" s="359">
        <f t="shared" si="3"/>
        <v>291.24119999999999</v>
      </c>
      <c r="P44" s="103"/>
    </row>
    <row r="45" spans="1:16">
      <c r="A45" s="358" t="s">
        <v>181</v>
      </c>
      <c r="B45" s="302" t="s">
        <v>466</v>
      </c>
      <c r="C45" s="296">
        <v>1</v>
      </c>
      <c r="D45" s="203">
        <f>VLOOKUP(A45,Sheet1!$B:$H,5,FALSE)</f>
        <v>37.5</v>
      </c>
      <c r="E45" s="203">
        <f>VLOOKUP(A45,Sheet1!$B:$H,7,FALSE)</f>
        <v>804.08</v>
      </c>
      <c r="F45" s="203">
        <f>VLOOKUP(A45,Sheet1!$B:$H,6,FALSE)</f>
        <v>897.01</v>
      </c>
      <c r="G45" s="197" t="s">
        <v>5</v>
      </c>
      <c r="H45" s="297">
        <f t="shared" si="1"/>
        <v>143.52160000000001</v>
      </c>
      <c r="I45" s="298">
        <f t="shared" si="2"/>
        <v>1040.5316</v>
      </c>
      <c r="J45" s="299">
        <f t="shared" si="3"/>
        <v>807.34839999999997</v>
      </c>
      <c r="K45" s="300">
        <f t="shared" si="3"/>
        <v>714.07511999999997</v>
      </c>
      <c r="L45" s="301">
        <f t="shared" si="3"/>
        <v>648.78382399999987</v>
      </c>
      <c r="M45" s="359">
        <f t="shared" si="3"/>
        <v>574.16519999999991</v>
      </c>
      <c r="P45" s="103"/>
    </row>
    <row r="46" spans="1:16">
      <c r="A46" s="358" t="s">
        <v>190</v>
      </c>
      <c r="B46" s="302" t="s">
        <v>467</v>
      </c>
      <c r="C46" s="296">
        <v>1</v>
      </c>
      <c r="D46" s="203">
        <f>VLOOKUP(A46,Sheet1!$B:$H,5,FALSE)</f>
        <v>37.5</v>
      </c>
      <c r="E46" s="203">
        <f>VLOOKUP(A46,Sheet1!$B:$H,7,FALSE)</f>
        <v>804.08</v>
      </c>
      <c r="F46" s="203">
        <f>VLOOKUP(A46,Sheet1!$B:$H,6,FALSE)</f>
        <v>897.01</v>
      </c>
      <c r="G46" s="197" t="s">
        <v>5</v>
      </c>
      <c r="H46" s="297">
        <f t="shared" si="1"/>
        <v>143.52160000000001</v>
      </c>
      <c r="I46" s="298">
        <f t="shared" si="2"/>
        <v>1040.5316</v>
      </c>
      <c r="J46" s="299">
        <f t="shared" si="3"/>
        <v>807.34839999999997</v>
      </c>
      <c r="K46" s="300">
        <f t="shared" si="3"/>
        <v>714.07511999999997</v>
      </c>
      <c r="L46" s="301">
        <f t="shared" si="3"/>
        <v>648.78382399999987</v>
      </c>
      <c r="M46" s="359">
        <f t="shared" si="3"/>
        <v>574.16519999999991</v>
      </c>
      <c r="P46" s="103"/>
    </row>
    <row r="47" spans="1:16">
      <c r="A47" s="358" t="s">
        <v>183</v>
      </c>
      <c r="B47" s="302" t="s">
        <v>185</v>
      </c>
      <c r="C47" s="296">
        <v>1</v>
      </c>
      <c r="D47" s="203">
        <f>VLOOKUP(A47,Sheet1!$B:$H,5,FALSE)</f>
        <v>30.55</v>
      </c>
      <c r="E47" s="203">
        <f>VLOOKUP(A47,Sheet1!$B:$H,7,FALSE)</f>
        <v>866.76</v>
      </c>
      <c r="F47" s="203">
        <f>VLOOKUP(A47,Sheet1!$B:$H,6,FALSE)</f>
        <v>966.93</v>
      </c>
      <c r="G47" s="197" t="s">
        <v>5</v>
      </c>
      <c r="H47" s="297">
        <f t="shared" si="1"/>
        <v>154.7088</v>
      </c>
      <c r="I47" s="298">
        <f t="shared" si="2"/>
        <v>1121.6387999999999</v>
      </c>
      <c r="J47" s="299">
        <f t="shared" si="3"/>
        <v>870.27839999999992</v>
      </c>
      <c r="K47" s="300">
        <f t="shared" si="3"/>
        <v>769.73423999999989</v>
      </c>
      <c r="L47" s="301">
        <f t="shared" si="3"/>
        <v>699.35332799999981</v>
      </c>
      <c r="M47" s="359">
        <f t="shared" si="3"/>
        <v>618.91799999999989</v>
      </c>
      <c r="P47" s="103"/>
    </row>
    <row r="48" spans="1:16">
      <c r="A48" s="358" t="s">
        <v>210</v>
      </c>
      <c r="B48" s="302" t="s">
        <v>211</v>
      </c>
      <c r="C48" s="296">
        <v>1</v>
      </c>
      <c r="D48" s="203">
        <f>VLOOKUP(A48,Sheet1!$B:$H,5,FALSE)</f>
        <v>30.55</v>
      </c>
      <c r="E48" s="203">
        <f>VLOOKUP(A48,Sheet1!$B:$H,7,FALSE)</f>
        <v>866.76</v>
      </c>
      <c r="F48" s="203">
        <f>VLOOKUP(A48,Sheet1!$B:$H,6,FALSE)</f>
        <v>966.93</v>
      </c>
      <c r="G48" s="197" t="s">
        <v>5</v>
      </c>
      <c r="H48" s="297">
        <f t="shared" si="1"/>
        <v>154.7088</v>
      </c>
      <c r="I48" s="298">
        <f t="shared" si="2"/>
        <v>1121.6387999999999</v>
      </c>
      <c r="J48" s="299">
        <f t="shared" si="3"/>
        <v>870.27839999999992</v>
      </c>
      <c r="K48" s="300">
        <f t="shared" si="3"/>
        <v>769.73423999999989</v>
      </c>
      <c r="L48" s="301">
        <f t="shared" si="3"/>
        <v>699.35332799999981</v>
      </c>
      <c r="M48" s="359">
        <f t="shared" si="3"/>
        <v>618.91799999999989</v>
      </c>
      <c r="P48" s="103"/>
    </row>
    <row r="49" spans="1:16" s="184" customFormat="1">
      <c r="A49" s="365" t="s">
        <v>353</v>
      </c>
      <c r="B49" s="323" t="s">
        <v>468</v>
      </c>
      <c r="C49" s="324">
        <v>1</v>
      </c>
      <c r="D49" s="210">
        <f>VLOOKUP(A49,Sheet1!$B:$H,5,FALSE)</f>
        <v>18.899999999999999</v>
      </c>
      <c r="E49" s="210">
        <f>VLOOKUP(A49,Sheet1!$B:$H,7,FALSE)</f>
        <v>439.71</v>
      </c>
      <c r="F49" s="210">
        <f>VLOOKUP(A49,Sheet1!$B:$H,6,FALSE)</f>
        <v>490.53</v>
      </c>
      <c r="G49" s="211" t="s">
        <v>5</v>
      </c>
      <c r="H49" s="325">
        <f t="shared" ref="H49" si="18">((F49*$H$11))</f>
        <v>78.484799999999993</v>
      </c>
      <c r="I49" s="326">
        <f t="shared" ref="I49" si="19">SUM(F49+H49)+$I$10</f>
        <v>569.01479999999992</v>
      </c>
      <c r="J49" s="299">
        <f t="shared" si="3"/>
        <v>441.49889999999994</v>
      </c>
      <c r="K49" s="300">
        <f t="shared" si="3"/>
        <v>390.49253999999991</v>
      </c>
      <c r="L49" s="301">
        <f t="shared" si="3"/>
        <v>354.78808800000002</v>
      </c>
      <c r="M49" s="359">
        <f t="shared" si="3"/>
        <v>313.98299999999995</v>
      </c>
      <c r="N49" s="68"/>
      <c r="P49" s="185"/>
    </row>
    <row r="50" spans="1:16">
      <c r="A50" s="358">
        <v>1196</v>
      </c>
      <c r="B50" s="302" t="s">
        <v>469</v>
      </c>
      <c r="C50" s="303">
        <v>1</v>
      </c>
      <c r="D50" s="203">
        <f>VLOOKUP(TEXT(A50,0),Sheet1!$B:$H,5,FALSE)</f>
        <v>28.15</v>
      </c>
      <c r="E50" s="203">
        <f>VLOOKUP(TEXT(A50,0),Sheet1!$B:$H,7,FALSE)</f>
        <v>732.36</v>
      </c>
      <c r="F50" s="203">
        <f>VLOOKUP(TEXT(A50,0),Sheet1!$B:$H,6,FALSE)</f>
        <v>816.99</v>
      </c>
      <c r="G50" s="205" t="s">
        <v>5</v>
      </c>
      <c r="H50" s="297">
        <f t="shared" si="1"/>
        <v>130.7184</v>
      </c>
      <c r="I50" s="298">
        <f t="shared" si="2"/>
        <v>947.70839999999998</v>
      </c>
      <c r="J50" s="299">
        <f t="shared" si="3"/>
        <v>735.32399999999996</v>
      </c>
      <c r="K50" s="300">
        <f t="shared" si="3"/>
        <v>650.37023999999997</v>
      </c>
      <c r="L50" s="301">
        <f t="shared" si="3"/>
        <v>590.90260799999999</v>
      </c>
      <c r="M50" s="359">
        <f t="shared" si="3"/>
        <v>522.93959999999993</v>
      </c>
      <c r="P50" s="103"/>
    </row>
    <row r="51" spans="1:16">
      <c r="A51" s="358" t="s">
        <v>412</v>
      </c>
      <c r="B51" s="302" t="s">
        <v>470</v>
      </c>
      <c r="C51" s="303">
        <v>1</v>
      </c>
      <c r="D51" s="210">
        <f>VLOOKUP(A51,Sheet1!$B:$H,5,FALSE)</f>
        <v>23</v>
      </c>
      <c r="E51" s="210">
        <f>VLOOKUP(A51,Sheet1!$B:$H,7,FALSE)</f>
        <v>531.66999999999996</v>
      </c>
      <c r="F51" s="210">
        <f>VLOOKUP(A51,Sheet1!$B:$H,6,FALSE)</f>
        <v>593.12</v>
      </c>
      <c r="G51" s="205" t="s">
        <v>5</v>
      </c>
      <c r="H51" s="297">
        <f t="shared" si="1"/>
        <v>94.899200000000008</v>
      </c>
      <c r="I51" s="298">
        <f t="shared" si="2"/>
        <v>688.01919999999996</v>
      </c>
      <c r="J51" s="299">
        <f t="shared" si="3"/>
        <v>533.83489999999995</v>
      </c>
      <c r="K51" s="300">
        <f t="shared" si="3"/>
        <v>472.16118000000006</v>
      </c>
      <c r="L51" s="301">
        <f t="shared" si="3"/>
        <v>428.98957600000006</v>
      </c>
      <c r="M51" s="359">
        <f t="shared" si="3"/>
        <v>379.6506</v>
      </c>
      <c r="P51" s="103"/>
    </row>
    <row r="52" spans="1:16">
      <c r="A52" s="364" t="s">
        <v>268</v>
      </c>
      <c r="B52" s="327" t="s">
        <v>471</v>
      </c>
      <c r="C52" s="328">
        <v>1</v>
      </c>
      <c r="D52" s="208">
        <f>VLOOKUP(A52,Sheet1!$B:$H,5,FALSE)</f>
        <v>11.75</v>
      </c>
      <c r="E52" s="208">
        <f>VLOOKUP(A52,Sheet1!$B:$H,7,FALSE)</f>
        <v>400.85</v>
      </c>
      <c r="F52" s="208">
        <f>VLOOKUP(A52,Sheet1!$B:$H,6,FALSE)</f>
        <v>533.09</v>
      </c>
      <c r="G52" s="212" t="s">
        <v>5</v>
      </c>
      <c r="H52" s="314">
        <f t="shared" ref="H52:H53" si="20">((F52*$H$11))</f>
        <v>85.29440000000001</v>
      </c>
      <c r="I52" s="315">
        <f t="shared" si="2"/>
        <v>618.38440000000003</v>
      </c>
      <c r="J52" s="316">
        <f t="shared" si="3"/>
        <v>502.1379</v>
      </c>
      <c r="K52" s="317">
        <f t="shared" si="3"/>
        <v>455.63929999999999</v>
      </c>
      <c r="L52" s="318">
        <f t="shared" si="3"/>
        <v>423.09028000000006</v>
      </c>
      <c r="M52" s="362">
        <f t="shared" si="3"/>
        <v>385.89139999999998</v>
      </c>
      <c r="P52" s="103"/>
    </row>
    <row r="53" spans="1:16">
      <c r="A53" s="364" t="s">
        <v>271</v>
      </c>
      <c r="B53" s="327" t="s">
        <v>472</v>
      </c>
      <c r="C53" s="328">
        <v>1</v>
      </c>
      <c r="D53" s="208">
        <f>VLOOKUP(A53,Sheet1!$B:$H,5,FALSE)</f>
        <v>11.75</v>
      </c>
      <c r="E53" s="208">
        <f>VLOOKUP(A53,Sheet1!$B:$H,7,FALSE)</f>
        <v>400.85</v>
      </c>
      <c r="F53" s="208">
        <f>VLOOKUP(A53,Sheet1!$B:$H,6,FALSE)</f>
        <v>533.09</v>
      </c>
      <c r="G53" s="212" t="s">
        <v>5</v>
      </c>
      <c r="H53" s="314">
        <f t="shared" si="20"/>
        <v>85.29440000000001</v>
      </c>
      <c r="I53" s="315">
        <f t="shared" si="2"/>
        <v>618.38440000000003</v>
      </c>
      <c r="J53" s="316">
        <f t="shared" si="3"/>
        <v>502.1379</v>
      </c>
      <c r="K53" s="317">
        <f t="shared" si="3"/>
        <v>455.63929999999999</v>
      </c>
      <c r="L53" s="318">
        <f t="shared" si="3"/>
        <v>423.09028000000006</v>
      </c>
      <c r="M53" s="362">
        <f t="shared" si="3"/>
        <v>385.89139999999998</v>
      </c>
      <c r="P53" s="103"/>
    </row>
    <row r="54" spans="1:16">
      <c r="A54" s="366" t="s">
        <v>371</v>
      </c>
      <c r="B54" s="320" t="s">
        <v>473</v>
      </c>
      <c r="C54" s="313">
        <v>1</v>
      </c>
      <c r="D54" s="208">
        <f>VLOOKUP(A54,Sheet1!$B:$H,5,FALSE)</f>
        <v>24.95</v>
      </c>
      <c r="E54" s="208">
        <f>VLOOKUP(A54,Sheet1!$B:$H,7,FALSE)</f>
        <v>424.49</v>
      </c>
      <c r="F54" s="208">
        <f>VLOOKUP(A54,Sheet1!$B:$H,6,FALSE)</f>
        <v>473.55</v>
      </c>
      <c r="G54" s="209" t="s">
        <v>5</v>
      </c>
      <c r="H54" s="297">
        <f t="shared" si="1"/>
        <v>75.768000000000001</v>
      </c>
      <c r="I54" s="298">
        <f t="shared" si="2"/>
        <v>549.31799999999998</v>
      </c>
      <c r="J54" s="299">
        <f t="shared" si="3"/>
        <v>426.21589999999998</v>
      </c>
      <c r="K54" s="300">
        <f t="shared" si="3"/>
        <v>376.97506000000004</v>
      </c>
      <c r="L54" s="301">
        <f t="shared" si="3"/>
        <v>342.50647199999997</v>
      </c>
      <c r="M54" s="359">
        <f t="shared" si="3"/>
        <v>303.11379999999997</v>
      </c>
      <c r="P54" s="103"/>
    </row>
    <row r="55" spans="1:16">
      <c r="A55" s="366">
        <v>1065</v>
      </c>
      <c r="B55" s="320" t="s">
        <v>474</v>
      </c>
      <c r="C55" s="313">
        <v>1</v>
      </c>
      <c r="D55" s="203">
        <f>VLOOKUP(TEXT(A55,0),Sheet1!$B:$H,5,FALSE)</f>
        <v>24.95</v>
      </c>
      <c r="E55" s="203">
        <f>VLOOKUP(TEXT(A55,0),Sheet1!$B:$H,7,FALSE)</f>
        <v>424.49</v>
      </c>
      <c r="F55" s="203">
        <f>VLOOKUP(TEXT(A55,0),Sheet1!$B:$H,6,FALSE)</f>
        <v>473.55</v>
      </c>
      <c r="G55" s="209" t="s">
        <v>5</v>
      </c>
      <c r="H55" s="297">
        <f t="shared" si="1"/>
        <v>75.768000000000001</v>
      </c>
      <c r="I55" s="298">
        <f t="shared" si="2"/>
        <v>549.31799999999998</v>
      </c>
      <c r="J55" s="299">
        <f t="shared" si="3"/>
        <v>426.21589999999998</v>
      </c>
      <c r="K55" s="300">
        <f t="shared" si="3"/>
        <v>376.97506000000004</v>
      </c>
      <c r="L55" s="301">
        <f t="shared" si="3"/>
        <v>342.50647199999997</v>
      </c>
      <c r="M55" s="359">
        <f t="shared" si="3"/>
        <v>303.11379999999997</v>
      </c>
      <c r="P55" s="103"/>
    </row>
    <row r="56" spans="1:16">
      <c r="A56" s="367" t="s">
        <v>159</v>
      </c>
      <c r="B56" s="329"/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68"/>
    </row>
    <row r="57" spans="1:16" ht="15.75" thickBot="1">
      <c r="A57" s="385" t="s">
        <v>158</v>
      </c>
      <c r="B57" s="386" t="s">
        <v>159</v>
      </c>
      <c r="C57" s="387">
        <v>1</v>
      </c>
      <c r="D57" s="213">
        <f>VLOOKUP(A57,Sheet1!$B:$H,5,FALSE)</f>
        <v>6.3</v>
      </c>
      <c r="E57" s="214">
        <f>VLOOKUP(A57,Sheet1!$B:$H,7,FALSE)</f>
        <v>156.06</v>
      </c>
      <c r="F57" s="214">
        <f>VLOOKUP(A57,Sheet1!$B:$H,6,FALSE)</f>
        <v>174.09</v>
      </c>
      <c r="G57" s="213" t="s">
        <v>7</v>
      </c>
      <c r="H57" s="379">
        <f t="shared" si="1"/>
        <v>27.854400000000002</v>
      </c>
      <c r="I57" s="388">
        <f>SUM(F57+H57)+$I$10</f>
        <v>201.9444</v>
      </c>
      <c r="J57" s="381">
        <f>$F57+$H57</f>
        <v>201.9444</v>
      </c>
      <c r="K57" s="382">
        <f>$F57+$H57</f>
        <v>201.9444</v>
      </c>
      <c r="L57" s="383">
        <f>$F57+$H57</f>
        <v>201.9444</v>
      </c>
      <c r="M57" s="384">
        <f>$F57+$H57</f>
        <v>201.9444</v>
      </c>
    </row>
    <row r="58" spans="1:16">
      <c r="A58" s="389" t="s">
        <v>314</v>
      </c>
      <c r="B58" s="390"/>
      <c r="C58" s="391"/>
      <c r="D58" s="391"/>
      <c r="E58" s="391"/>
      <c r="F58" s="391"/>
      <c r="G58" s="391"/>
      <c r="H58" s="391"/>
      <c r="I58" s="391"/>
      <c r="J58" s="391"/>
      <c r="K58" s="391"/>
      <c r="L58" s="391"/>
      <c r="M58" s="392"/>
    </row>
    <row r="59" spans="1:16">
      <c r="A59" s="370" t="s">
        <v>244</v>
      </c>
      <c r="B59" s="332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68"/>
    </row>
    <row r="60" spans="1:16">
      <c r="A60" s="366" t="s">
        <v>414</v>
      </c>
      <c r="B60" s="320" t="s">
        <v>475</v>
      </c>
      <c r="C60" s="313">
        <v>1</v>
      </c>
      <c r="D60" s="208">
        <f>VLOOKUP(A60,Sheet1!$B:$H,5,FALSE)</f>
        <v>16.75</v>
      </c>
      <c r="E60" s="208">
        <f>VLOOKUP(A60,Sheet1!$B:$H,7,FALSE)</f>
        <v>403.74</v>
      </c>
      <c r="F60" s="208">
        <f>VLOOKUP(A60,Sheet1!$B:$H,6,FALSE)</f>
        <v>450.41</v>
      </c>
      <c r="G60" s="209" t="s">
        <v>5</v>
      </c>
      <c r="H60" s="297">
        <f t="shared" si="1"/>
        <v>72.065600000000003</v>
      </c>
      <c r="I60" s="298">
        <f t="shared" ref="I60:I72" si="21">SUM(F60+H60)+$I$10</f>
        <v>522.47559999999999</v>
      </c>
      <c r="J60" s="299">
        <f>((($F60-($E60*J$11))*1.16))</f>
        <v>405.39100000000002</v>
      </c>
      <c r="K60" s="300">
        <f>((($F60-($E60*K$11))*1.16))</f>
        <v>358.55715999999995</v>
      </c>
      <c r="L60" s="301">
        <f>((($F60-($E60*L$11))*1.16))</f>
        <v>325.77347199999997</v>
      </c>
      <c r="M60" s="359">
        <f>((($F60-($E60*M$11))*1.16))</f>
        <v>288.3064</v>
      </c>
      <c r="P60" s="103"/>
    </row>
    <row r="61" spans="1:16">
      <c r="A61" s="366" t="s">
        <v>413</v>
      </c>
      <c r="B61" s="320" t="s">
        <v>476</v>
      </c>
      <c r="C61" s="313">
        <v>1</v>
      </c>
      <c r="D61" s="208">
        <f>VLOOKUP(A61,Sheet1!$B:$H,5,FALSE)</f>
        <v>16.75</v>
      </c>
      <c r="E61" s="208">
        <f>VLOOKUP(A61,Sheet1!$B:$H,7,FALSE)</f>
        <v>403.74</v>
      </c>
      <c r="F61" s="208">
        <f>VLOOKUP(A61,Sheet1!$B:$H,6,FALSE)</f>
        <v>450.41</v>
      </c>
      <c r="G61" s="209" t="s">
        <v>5</v>
      </c>
      <c r="H61" s="297">
        <f t="shared" si="1"/>
        <v>72.065600000000003</v>
      </c>
      <c r="I61" s="298">
        <f t="shared" si="21"/>
        <v>522.47559999999999</v>
      </c>
      <c r="J61" s="299">
        <f t="shared" ref="J61:M72" si="22">((($F61-($E61*J$11))*1.16))</f>
        <v>405.39100000000002</v>
      </c>
      <c r="K61" s="300">
        <f t="shared" si="22"/>
        <v>358.55715999999995</v>
      </c>
      <c r="L61" s="301">
        <f t="shared" si="22"/>
        <v>325.77347199999997</v>
      </c>
      <c r="M61" s="359">
        <f t="shared" si="22"/>
        <v>288.3064</v>
      </c>
      <c r="P61" s="103"/>
    </row>
    <row r="62" spans="1:16">
      <c r="A62" s="366" t="s">
        <v>423</v>
      </c>
      <c r="B62" s="320" t="s">
        <v>477</v>
      </c>
      <c r="C62" s="313">
        <v>1</v>
      </c>
      <c r="D62" s="208">
        <f>VLOOKUP(A62,Sheet1!$B:$H,5,FALSE)</f>
        <v>12.7</v>
      </c>
      <c r="E62" s="208">
        <f>VLOOKUP(A62,Sheet1!$B:$H,7,FALSE)</f>
        <v>306.16000000000003</v>
      </c>
      <c r="F62" s="208">
        <f>VLOOKUP(A62,Sheet1!$B:$H,6,FALSE)</f>
        <v>341.54</v>
      </c>
      <c r="G62" s="209" t="s">
        <v>5</v>
      </c>
      <c r="H62" s="297">
        <f t="shared" si="1"/>
        <v>54.646400000000007</v>
      </c>
      <c r="I62" s="298">
        <f t="shared" si="21"/>
        <v>396.18640000000005</v>
      </c>
      <c r="J62" s="299">
        <f t="shared" si="22"/>
        <v>307.39999999999998</v>
      </c>
      <c r="K62" s="300">
        <f t="shared" si="22"/>
        <v>271.88544000000002</v>
      </c>
      <c r="L62" s="301">
        <f t="shared" si="22"/>
        <v>247.025248</v>
      </c>
      <c r="M62" s="359">
        <f t="shared" si="22"/>
        <v>218.61359999999999</v>
      </c>
      <c r="P62" s="103"/>
    </row>
    <row r="63" spans="1:16">
      <c r="A63" s="366" t="s">
        <v>416</v>
      </c>
      <c r="B63" s="320" t="s">
        <v>478</v>
      </c>
      <c r="C63" s="313">
        <v>1</v>
      </c>
      <c r="D63" s="208">
        <f>VLOOKUP(A63,Sheet1!$B:$H,5,FALSE)</f>
        <v>26.35</v>
      </c>
      <c r="E63" s="208">
        <f>VLOOKUP(A63,Sheet1!$B:$H,7,FALSE)</f>
        <v>635.16999999999996</v>
      </c>
      <c r="F63" s="208">
        <f>VLOOKUP(A63,Sheet1!$B:$H,6,FALSE)</f>
        <v>708.59</v>
      </c>
      <c r="G63" s="209" t="s">
        <v>5</v>
      </c>
      <c r="H63" s="297">
        <f t="shared" si="1"/>
        <v>113.37440000000001</v>
      </c>
      <c r="I63" s="298">
        <f t="shared" si="21"/>
        <v>821.96440000000007</v>
      </c>
      <c r="J63" s="299">
        <f t="shared" si="22"/>
        <v>637.76509999999996</v>
      </c>
      <c r="K63" s="300">
        <f t="shared" si="22"/>
        <v>564.0853800000001</v>
      </c>
      <c r="L63" s="301">
        <f t="shared" si="22"/>
        <v>512.50957600000004</v>
      </c>
      <c r="M63" s="359">
        <f t="shared" si="22"/>
        <v>453.56580000000002</v>
      </c>
      <c r="P63" s="103"/>
    </row>
    <row r="64" spans="1:16">
      <c r="A64" s="366" t="s">
        <v>420</v>
      </c>
      <c r="B64" s="320" t="s">
        <v>479</v>
      </c>
      <c r="C64" s="313">
        <v>1</v>
      </c>
      <c r="D64" s="208">
        <f>VLOOKUP(A64,Sheet1!$B:$H,5,FALSE)</f>
        <v>13.1</v>
      </c>
      <c r="E64" s="208">
        <f>VLOOKUP(A64,Sheet1!$B:$H,7,FALSE)</f>
        <v>315.81</v>
      </c>
      <c r="F64" s="208">
        <f>VLOOKUP(A64,Sheet1!$B:$H,6,FALSE)</f>
        <v>352.3</v>
      </c>
      <c r="G64" s="209" t="s">
        <v>5</v>
      </c>
      <c r="H64" s="297">
        <f t="shared" si="1"/>
        <v>56.368000000000002</v>
      </c>
      <c r="I64" s="298">
        <f t="shared" si="21"/>
        <v>408.66800000000001</v>
      </c>
      <c r="J64" s="299">
        <f t="shared" si="22"/>
        <v>317.0831</v>
      </c>
      <c r="K64" s="300">
        <f t="shared" si="22"/>
        <v>280.44914</v>
      </c>
      <c r="L64" s="301">
        <f t="shared" si="22"/>
        <v>254.80536800000002</v>
      </c>
      <c r="M64" s="359">
        <f t="shared" si="22"/>
        <v>225.4982</v>
      </c>
      <c r="P64" s="103"/>
    </row>
    <row r="65" spans="1:16">
      <c r="A65" s="366" t="s">
        <v>418</v>
      </c>
      <c r="B65" s="320" t="s">
        <v>480</v>
      </c>
      <c r="C65" s="313">
        <v>1</v>
      </c>
      <c r="D65" s="208">
        <f>VLOOKUP(A65,Sheet1!$B:$H,5,FALSE)</f>
        <v>14.2</v>
      </c>
      <c r="E65" s="208">
        <f>VLOOKUP(A65,Sheet1!$B:$H,7,FALSE)</f>
        <v>342.31</v>
      </c>
      <c r="F65" s="208">
        <f>VLOOKUP(A65,Sheet1!$B:$H,6,FALSE)</f>
        <v>381.87</v>
      </c>
      <c r="G65" s="209" t="s">
        <v>5</v>
      </c>
      <c r="H65" s="297">
        <f t="shared" si="1"/>
        <v>61.099200000000003</v>
      </c>
      <c r="I65" s="298">
        <f t="shared" si="21"/>
        <v>442.9692</v>
      </c>
      <c r="J65" s="299">
        <f t="shared" si="22"/>
        <v>343.69929999999999</v>
      </c>
      <c r="K65" s="300">
        <f t="shared" si="22"/>
        <v>303.99133999999998</v>
      </c>
      <c r="L65" s="301">
        <f t="shared" si="22"/>
        <v>276.19576799999999</v>
      </c>
      <c r="M65" s="359">
        <f t="shared" si="22"/>
        <v>244.42939999999999</v>
      </c>
      <c r="P65" s="103"/>
    </row>
    <row r="66" spans="1:16" s="102" customFormat="1" ht="15.75" hidden="1">
      <c r="A66" s="366" t="s">
        <v>424</v>
      </c>
      <c r="B66" s="320" t="s">
        <v>481</v>
      </c>
      <c r="C66" s="313">
        <v>1</v>
      </c>
      <c r="D66" s="208">
        <f>VLOOKUP(A66,Sheet1!$B:$H,5,FALSE)</f>
        <v>15.3</v>
      </c>
      <c r="E66" s="208">
        <f>VLOOKUP(A66,Sheet1!$B:$H,7,FALSE)</f>
        <v>643.34</v>
      </c>
      <c r="F66" s="208">
        <f>VLOOKUP(A66,Sheet1!$B:$H,6,FALSE)</f>
        <v>717.68</v>
      </c>
      <c r="G66" s="209" t="s">
        <v>5</v>
      </c>
      <c r="H66" s="314">
        <f t="shared" si="1"/>
        <v>114.8288</v>
      </c>
      <c r="I66" s="315">
        <f t="shared" si="21"/>
        <v>832.50879999999995</v>
      </c>
      <c r="J66" s="316">
        <f t="shared" si="22"/>
        <v>645.94019999999989</v>
      </c>
      <c r="K66" s="317">
        <f t="shared" si="22"/>
        <v>571.31275999999991</v>
      </c>
      <c r="L66" s="318">
        <f t="shared" si="22"/>
        <v>519.07355199999984</v>
      </c>
      <c r="M66" s="362">
        <f t="shared" si="22"/>
        <v>459.37159999999989</v>
      </c>
      <c r="N66" s="68"/>
      <c r="O66" s="68"/>
      <c r="P66" s="103"/>
    </row>
    <row r="67" spans="1:16" s="102" customFormat="1" ht="15.75">
      <c r="A67" s="366" t="s">
        <v>415</v>
      </c>
      <c r="B67" s="320" t="s">
        <v>482</v>
      </c>
      <c r="C67" s="313">
        <v>1</v>
      </c>
      <c r="D67" s="208">
        <f>VLOOKUP(A67,Sheet1!$B:$H,5,FALSE)</f>
        <v>26.35</v>
      </c>
      <c r="E67" s="208">
        <f>VLOOKUP(A67,Sheet1!$B:$H,7,FALSE)</f>
        <v>635.16999999999996</v>
      </c>
      <c r="F67" s="208">
        <f>VLOOKUP(A67,Sheet1!$B:$H,6,FALSE)</f>
        <v>708.59</v>
      </c>
      <c r="G67" s="209" t="s">
        <v>5</v>
      </c>
      <c r="H67" s="314">
        <f t="shared" si="1"/>
        <v>113.37440000000001</v>
      </c>
      <c r="I67" s="315">
        <f t="shared" si="21"/>
        <v>821.96440000000007</v>
      </c>
      <c r="J67" s="316">
        <f t="shared" si="22"/>
        <v>637.76509999999996</v>
      </c>
      <c r="K67" s="317">
        <f t="shared" si="22"/>
        <v>564.0853800000001</v>
      </c>
      <c r="L67" s="318">
        <f t="shared" si="22"/>
        <v>512.50957600000004</v>
      </c>
      <c r="M67" s="362">
        <f t="shared" si="22"/>
        <v>453.56580000000002</v>
      </c>
      <c r="N67" s="68"/>
      <c r="O67" s="68"/>
      <c r="P67" s="103"/>
    </row>
    <row r="68" spans="1:16" s="102" customFormat="1" ht="15.75">
      <c r="A68" s="366" t="s">
        <v>417</v>
      </c>
      <c r="B68" s="320" t="s">
        <v>483</v>
      </c>
      <c r="C68" s="313">
        <v>1</v>
      </c>
      <c r="D68" s="208">
        <f>VLOOKUP(A68,Sheet1!$B:$H,5,FALSE)</f>
        <v>32.65</v>
      </c>
      <c r="E68" s="208">
        <f>VLOOKUP(A68,Sheet1!$B:$H,7,FALSE)</f>
        <v>787.26</v>
      </c>
      <c r="F68" s="208">
        <f>VLOOKUP(A68,Sheet1!$B:$H,6,FALSE)</f>
        <v>878.25</v>
      </c>
      <c r="G68" s="209" t="s">
        <v>5</v>
      </c>
      <c r="H68" s="314">
        <f t="shared" si="1"/>
        <v>140.52000000000001</v>
      </c>
      <c r="I68" s="315">
        <f t="shared" si="21"/>
        <v>1018.77</v>
      </c>
      <c r="J68" s="316">
        <f t="shared" si="22"/>
        <v>790.4645999999999</v>
      </c>
      <c r="K68" s="317">
        <f t="shared" si="22"/>
        <v>699.14243999999997</v>
      </c>
      <c r="L68" s="318">
        <f t="shared" si="22"/>
        <v>635.21692799999983</v>
      </c>
      <c r="M68" s="362">
        <f t="shared" si="22"/>
        <v>562.15919999999994</v>
      </c>
      <c r="N68" s="68"/>
      <c r="O68" s="68"/>
      <c r="P68" s="103"/>
    </row>
    <row r="69" spans="1:16" s="102" customFormat="1" ht="15.75">
      <c r="A69" s="366" t="s">
        <v>422</v>
      </c>
      <c r="B69" s="320" t="s">
        <v>484</v>
      </c>
      <c r="C69" s="313">
        <v>1</v>
      </c>
      <c r="D69" s="208">
        <f>VLOOKUP(A69,Sheet1!$B:$H,5,FALSE)</f>
        <v>32.65</v>
      </c>
      <c r="E69" s="208">
        <f>VLOOKUP(A69,Sheet1!$B:$H,7,FALSE)</f>
        <v>787.26</v>
      </c>
      <c r="F69" s="208">
        <f>VLOOKUP(A69,Sheet1!$B:$H,6,FALSE)</f>
        <v>878.25</v>
      </c>
      <c r="G69" s="209" t="s">
        <v>5</v>
      </c>
      <c r="H69" s="314">
        <f t="shared" si="1"/>
        <v>140.52000000000001</v>
      </c>
      <c r="I69" s="315">
        <f t="shared" si="21"/>
        <v>1018.77</v>
      </c>
      <c r="J69" s="316">
        <f t="shared" si="22"/>
        <v>790.4645999999999</v>
      </c>
      <c r="K69" s="317">
        <f t="shared" si="22"/>
        <v>699.14243999999997</v>
      </c>
      <c r="L69" s="318">
        <f t="shared" si="22"/>
        <v>635.21692799999983</v>
      </c>
      <c r="M69" s="362">
        <f t="shared" si="22"/>
        <v>562.15919999999994</v>
      </c>
      <c r="N69" s="68"/>
      <c r="O69" s="68"/>
      <c r="P69" s="103"/>
    </row>
    <row r="70" spans="1:16" s="102" customFormat="1" ht="15.75">
      <c r="A70" s="366" t="s">
        <v>419</v>
      </c>
      <c r="B70" s="320" t="s">
        <v>485</v>
      </c>
      <c r="C70" s="313">
        <v>1</v>
      </c>
      <c r="D70" s="208">
        <f>VLOOKUP(A70,Sheet1!$B:$H,5,FALSE)</f>
        <v>32.65</v>
      </c>
      <c r="E70" s="208">
        <f>VLOOKUP(A70,Sheet1!$B:$H,7,FALSE)</f>
        <v>787.26</v>
      </c>
      <c r="F70" s="208">
        <f>VLOOKUP(A70,Sheet1!$B:$H,6,FALSE)</f>
        <v>878.25</v>
      </c>
      <c r="G70" s="209" t="s">
        <v>5</v>
      </c>
      <c r="H70" s="314">
        <f t="shared" si="1"/>
        <v>140.52000000000001</v>
      </c>
      <c r="I70" s="315">
        <f t="shared" si="21"/>
        <v>1018.77</v>
      </c>
      <c r="J70" s="316">
        <f t="shared" si="22"/>
        <v>790.4645999999999</v>
      </c>
      <c r="K70" s="317">
        <f t="shared" si="22"/>
        <v>699.14243999999997</v>
      </c>
      <c r="L70" s="318">
        <f t="shared" si="22"/>
        <v>635.21692799999983</v>
      </c>
      <c r="M70" s="362">
        <f t="shared" si="22"/>
        <v>562.15919999999994</v>
      </c>
      <c r="N70" s="68"/>
      <c r="O70" s="68"/>
      <c r="P70" s="103"/>
    </row>
    <row r="71" spans="1:16" s="102" customFormat="1" ht="15.75">
      <c r="A71" s="366" t="s">
        <v>421</v>
      </c>
      <c r="B71" s="320" t="s">
        <v>486</v>
      </c>
      <c r="C71" s="313">
        <v>1</v>
      </c>
      <c r="D71" s="208">
        <f>VLOOKUP(A71,Sheet1!$B:$H,5,FALSE)</f>
        <v>43.35</v>
      </c>
      <c r="E71" s="208">
        <f>VLOOKUP(A71,Sheet1!$B:$H,7,FALSE)</f>
        <v>1045.08</v>
      </c>
      <c r="F71" s="208">
        <f>VLOOKUP(A71,Sheet1!$B:$H,6,FALSE)</f>
        <v>1165.8599999999999</v>
      </c>
      <c r="G71" s="209" t="s">
        <v>5</v>
      </c>
      <c r="H71" s="314">
        <f t="shared" si="1"/>
        <v>186.5376</v>
      </c>
      <c r="I71" s="315">
        <f t="shared" si="21"/>
        <v>1352.3975999999998</v>
      </c>
      <c r="J71" s="316">
        <f t="shared" si="22"/>
        <v>1049.3243999999997</v>
      </c>
      <c r="K71" s="317">
        <f t="shared" si="22"/>
        <v>928.09511999999984</v>
      </c>
      <c r="L71" s="318">
        <f t="shared" si="22"/>
        <v>843.23462399999983</v>
      </c>
      <c r="M71" s="362">
        <f t="shared" si="22"/>
        <v>746.25119999999993</v>
      </c>
      <c r="N71" s="68"/>
      <c r="O71" s="68"/>
      <c r="P71" s="103"/>
    </row>
    <row r="72" spans="1:16" s="102" customFormat="1" ht="15.75">
      <c r="A72" s="366" t="s">
        <v>256</v>
      </c>
      <c r="B72" s="320" t="s">
        <v>487</v>
      </c>
      <c r="C72" s="313">
        <v>1</v>
      </c>
      <c r="D72" s="208">
        <f>VLOOKUP(A72,Sheet1!$B:$H,5,FALSE)</f>
        <v>37.1</v>
      </c>
      <c r="E72" s="208">
        <f>VLOOKUP(A72,Sheet1!$B:$H,7,FALSE)</f>
        <v>1176.98</v>
      </c>
      <c r="F72" s="208">
        <f>VLOOKUP(A72,Sheet1!$B:$H,6,FALSE)</f>
        <v>1313</v>
      </c>
      <c r="G72" s="209" t="s">
        <v>5</v>
      </c>
      <c r="H72" s="314">
        <f t="shared" si="1"/>
        <v>210.08</v>
      </c>
      <c r="I72" s="315">
        <f t="shared" si="21"/>
        <v>1523.08</v>
      </c>
      <c r="J72" s="316">
        <f t="shared" si="22"/>
        <v>1181.7557999999999</v>
      </c>
      <c r="K72" s="317">
        <f t="shared" si="22"/>
        <v>1045.22612</v>
      </c>
      <c r="L72" s="318">
        <f t="shared" si="22"/>
        <v>949.65534400000001</v>
      </c>
      <c r="M72" s="362">
        <f t="shared" si="22"/>
        <v>840.43159999999989</v>
      </c>
      <c r="N72" s="68"/>
      <c r="O72" s="68"/>
      <c r="P72" s="103"/>
    </row>
    <row r="73" spans="1:16">
      <c r="A73" s="367" t="s">
        <v>122</v>
      </c>
      <c r="B73" s="329"/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68"/>
    </row>
    <row r="74" spans="1:16">
      <c r="A74" s="367" t="s">
        <v>86</v>
      </c>
      <c r="B74" s="329"/>
      <c r="C74" s="330"/>
      <c r="D74" s="330"/>
      <c r="E74" s="330"/>
      <c r="F74" s="330"/>
      <c r="G74" s="330"/>
      <c r="H74" s="330"/>
      <c r="I74" s="330"/>
      <c r="J74" s="330"/>
      <c r="K74" s="330"/>
      <c r="L74" s="330"/>
      <c r="M74" s="368"/>
    </row>
    <row r="75" spans="1:16">
      <c r="A75" s="358">
        <v>5451</v>
      </c>
      <c r="B75" s="319" t="s">
        <v>118</v>
      </c>
      <c r="C75" s="322">
        <v>1</v>
      </c>
      <c r="D75" s="333"/>
      <c r="E75" s="333"/>
      <c r="F75" s="203">
        <f>VLOOKUP(TEXT(A75,0),Sheet1!$B:$H,6,FALSE)</f>
        <v>607.11</v>
      </c>
      <c r="G75" s="197" t="s">
        <v>6</v>
      </c>
      <c r="H75" s="297">
        <f t="shared" si="1"/>
        <v>97.137600000000006</v>
      </c>
      <c r="I75" s="315">
        <f t="shared" ref="I75" si="23">SUM(F75+H75)+$I$10</f>
        <v>704.24760000000003</v>
      </c>
      <c r="J75" s="299">
        <f t="shared" ref="J75" si="24">((($F75-($E75*J$11))*1.16))</f>
        <v>704.24759999999992</v>
      </c>
      <c r="K75" s="300">
        <f t="shared" ref="J75:M77" si="25">((($F75-($E75*K$11))*1.16))</f>
        <v>704.24759999999992</v>
      </c>
      <c r="L75" s="301">
        <f t="shared" si="25"/>
        <v>704.24759999999992</v>
      </c>
      <c r="M75" s="359">
        <f t="shared" si="25"/>
        <v>704.24759999999992</v>
      </c>
    </row>
    <row r="76" spans="1:16">
      <c r="A76" s="358" t="s">
        <v>119</v>
      </c>
      <c r="B76" s="321" t="s">
        <v>488</v>
      </c>
      <c r="C76" s="220">
        <v>1</v>
      </c>
      <c r="D76" s="333"/>
      <c r="E76" s="333"/>
      <c r="F76" s="208">
        <f>VLOOKUP(A76,Sheet1!$B:$H,6,FALSE)</f>
        <v>433.1</v>
      </c>
      <c r="G76" s="219" t="s">
        <v>6</v>
      </c>
      <c r="H76" s="297">
        <f t="shared" si="1"/>
        <v>69.296000000000006</v>
      </c>
      <c r="I76" s="334"/>
      <c r="J76" s="299">
        <f>((($F76-($E76*J$11))*1.16))</f>
        <v>502.39600000000002</v>
      </c>
      <c r="K76" s="300">
        <f t="shared" si="25"/>
        <v>502.39600000000002</v>
      </c>
      <c r="L76" s="301">
        <f t="shared" si="25"/>
        <v>502.39600000000002</v>
      </c>
      <c r="M76" s="359">
        <f t="shared" si="25"/>
        <v>502.39600000000002</v>
      </c>
    </row>
    <row r="77" spans="1:16">
      <c r="A77" s="358">
        <v>9909</v>
      </c>
      <c r="B77" s="321" t="s">
        <v>489</v>
      </c>
      <c r="C77" s="322">
        <v>1</v>
      </c>
      <c r="D77" s="333"/>
      <c r="E77" s="333"/>
      <c r="F77" s="208">
        <f>VLOOKUP(A77,Sheet1!$B:$H,6,FALSE)</f>
        <v>86.63</v>
      </c>
      <c r="G77" s="197" t="s">
        <v>6</v>
      </c>
      <c r="H77" s="297">
        <f t="shared" si="1"/>
        <v>13.860799999999999</v>
      </c>
      <c r="I77" s="334"/>
      <c r="J77" s="299">
        <f t="shared" si="25"/>
        <v>100.49079999999999</v>
      </c>
      <c r="K77" s="300">
        <f t="shared" si="25"/>
        <v>100.49079999999999</v>
      </c>
      <c r="L77" s="301">
        <f t="shared" si="25"/>
        <v>100.49079999999999</v>
      </c>
      <c r="M77" s="359">
        <f t="shared" si="25"/>
        <v>100.49079999999999</v>
      </c>
    </row>
    <row r="78" spans="1:16">
      <c r="A78" s="367" t="s">
        <v>157</v>
      </c>
      <c r="B78" s="329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68"/>
    </row>
    <row r="79" spans="1:16">
      <c r="A79" s="371">
        <v>6240</v>
      </c>
      <c r="B79" s="321" t="s">
        <v>490</v>
      </c>
      <c r="C79" s="220">
        <v>10</v>
      </c>
      <c r="D79" s="333"/>
      <c r="E79" s="333"/>
      <c r="F79" s="203">
        <f>VLOOKUP(TEXT(A79,0),Sheet1!$B:$H,6,FALSE)</f>
        <v>90.38</v>
      </c>
      <c r="G79" s="220" t="s">
        <v>6</v>
      </c>
      <c r="H79" s="297">
        <f t="shared" si="1"/>
        <v>14.460799999999999</v>
      </c>
      <c r="I79" s="334"/>
      <c r="J79" s="299">
        <f t="shared" ref="J79:M79" si="26">((($F79-($E79*J$11))*1.16))</f>
        <v>104.84079999999999</v>
      </c>
      <c r="K79" s="300">
        <f t="shared" si="26"/>
        <v>104.84079999999999</v>
      </c>
      <c r="L79" s="301">
        <f t="shared" si="26"/>
        <v>104.84079999999999</v>
      </c>
      <c r="M79" s="359">
        <f t="shared" si="26"/>
        <v>104.84079999999999</v>
      </c>
    </row>
    <row r="80" spans="1:16">
      <c r="A80" s="371" t="s">
        <v>310</v>
      </c>
      <c r="B80" s="321" t="s">
        <v>491</v>
      </c>
      <c r="C80" s="220">
        <v>1</v>
      </c>
      <c r="D80" s="333"/>
      <c r="E80" s="333"/>
      <c r="F80" s="208">
        <f>VLOOKUP(A80,Sheet1!$B:$H,6,FALSE)</f>
        <v>0</v>
      </c>
      <c r="G80" s="220"/>
      <c r="H80" s="297">
        <f t="shared" ref="H80" si="27">(F80*$H$18)</f>
        <v>0</v>
      </c>
      <c r="I80" s="334"/>
      <c r="J80" s="299"/>
      <c r="K80" s="300"/>
      <c r="L80" s="301"/>
      <c r="M80" s="359"/>
    </row>
    <row r="81" spans="1:14">
      <c r="A81" s="358">
        <v>5921</v>
      </c>
      <c r="B81" s="319" t="s">
        <v>492</v>
      </c>
      <c r="C81" s="296">
        <v>1</v>
      </c>
      <c r="D81" s="333"/>
      <c r="E81" s="333"/>
      <c r="F81" s="203">
        <f>VLOOKUP(TEXT(A81,0),Sheet1!$B:$H,6,FALSE)</f>
        <v>12.22</v>
      </c>
      <c r="G81" s="197" t="s">
        <v>6</v>
      </c>
      <c r="H81" s="297">
        <f t="shared" si="1"/>
        <v>1.9552</v>
      </c>
      <c r="I81" s="334"/>
      <c r="J81" s="299">
        <f t="shared" ref="J81:M84" si="28">((($F81-($E81*J$11))*1.16))</f>
        <v>14.1752</v>
      </c>
      <c r="K81" s="300">
        <f t="shared" si="28"/>
        <v>14.1752</v>
      </c>
      <c r="L81" s="301">
        <f t="shared" si="28"/>
        <v>14.1752</v>
      </c>
      <c r="M81" s="359">
        <f t="shared" si="28"/>
        <v>14.1752</v>
      </c>
    </row>
    <row r="82" spans="1:14" s="102" customFormat="1" ht="15.75">
      <c r="A82" s="372" t="s">
        <v>195</v>
      </c>
      <c r="B82" s="335" t="s">
        <v>355</v>
      </c>
      <c r="C82" s="336">
        <v>50</v>
      </c>
      <c r="D82" s="333"/>
      <c r="E82" s="333"/>
      <c r="F82" s="337">
        <f>VLOOKUP(A82,Sheet1!$B:$H,6,FALSE)</f>
        <v>149.44</v>
      </c>
      <c r="G82" s="209" t="s">
        <v>6</v>
      </c>
      <c r="H82" s="314">
        <f t="shared" ref="H82:H83" si="29">((F82*$H$11))</f>
        <v>23.910399999999999</v>
      </c>
      <c r="I82" s="334"/>
      <c r="J82" s="316">
        <f t="shared" si="28"/>
        <v>173.35039999999998</v>
      </c>
      <c r="K82" s="317">
        <f t="shared" si="28"/>
        <v>173.35039999999998</v>
      </c>
      <c r="L82" s="318">
        <f t="shared" si="28"/>
        <v>173.35039999999998</v>
      </c>
      <c r="M82" s="362">
        <f t="shared" si="28"/>
        <v>173.35039999999998</v>
      </c>
      <c r="N82" s="68"/>
    </row>
    <row r="83" spans="1:14" s="102" customFormat="1" ht="15.75">
      <c r="A83" s="372" t="s">
        <v>192</v>
      </c>
      <c r="B83" s="335" t="s">
        <v>356</v>
      </c>
      <c r="C83" s="336">
        <v>50</v>
      </c>
      <c r="D83" s="333"/>
      <c r="E83" s="333"/>
      <c r="F83" s="337">
        <f>VLOOKUP(A83,Sheet1!$B:$H,6,FALSE)</f>
        <v>119.91</v>
      </c>
      <c r="G83" s="209" t="s">
        <v>6</v>
      </c>
      <c r="H83" s="314">
        <f t="shared" si="29"/>
        <v>19.185600000000001</v>
      </c>
      <c r="I83" s="334"/>
      <c r="J83" s="316">
        <f t="shared" si="28"/>
        <v>139.09559999999999</v>
      </c>
      <c r="K83" s="317">
        <f t="shared" si="28"/>
        <v>139.09559999999999</v>
      </c>
      <c r="L83" s="318">
        <f t="shared" si="28"/>
        <v>139.09559999999999</v>
      </c>
      <c r="M83" s="362">
        <f t="shared" si="28"/>
        <v>139.09559999999999</v>
      </c>
      <c r="N83" s="68"/>
    </row>
    <row r="84" spans="1:14">
      <c r="A84" s="358" t="s">
        <v>208</v>
      </c>
      <c r="B84" s="319" t="s">
        <v>209</v>
      </c>
      <c r="C84" s="313">
        <v>1</v>
      </c>
      <c r="D84" s="203">
        <f>VLOOKUP(A84,Sheet1!$B:$H,5,FALSE)</f>
        <v>8</v>
      </c>
      <c r="E84" s="203">
        <f>VLOOKUP(A84,Sheet1!$B:$H,7,FALSE)</f>
        <v>232.9</v>
      </c>
      <c r="F84" s="203">
        <f>VLOOKUP(A84,Sheet1!$B:$H,6,FALSE)</f>
        <v>442.46</v>
      </c>
      <c r="G84" s="209" t="s">
        <v>5</v>
      </c>
      <c r="H84" s="297">
        <f t="shared" si="1"/>
        <v>70.793599999999998</v>
      </c>
      <c r="I84" s="298">
        <f t="shared" ref="I84" si="30">SUM(F84+H84)+$I$10</f>
        <v>513.25360000000001</v>
      </c>
      <c r="J84" s="299">
        <f t="shared" si="28"/>
        <v>445.7125999999999</v>
      </c>
      <c r="K84" s="300">
        <f t="shared" si="28"/>
        <v>418.69619999999998</v>
      </c>
      <c r="L84" s="301">
        <f t="shared" si="28"/>
        <v>399.78471999999999</v>
      </c>
      <c r="M84" s="359">
        <f t="shared" si="28"/>
        <v>378.17159999999996</v>
      </c>
    </row>
    <row r="85" spans="1:14">
      <c r="A85" s="367" t="s">
        <v>156</v>
      </c>
      <c r="B85" s="329"/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68"/>
    </row>
    <row r="86" spans="1:14">
      <c r="A86" s="367" t="s">
        <v>313</v>
      </c>
      <c r="B86" s="329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68"/>
    </row>
    <row r="87" spans="1:14" hidden="1">
      <c r="A87" s="369">
        <v>7123</v>
      </c>
      <c r="B87" s="331" t="s">
        <v>9</v>
      </c>
      <c r="C87" s="220">
        <v>10</v>
      </c>
      <c r="D87" s="208" t="e">
        <f>VLOOKUP(A87,Sheet1!$B:$H,5,FALSE)</f>
        <v>#N/A</v>
      </c>
      <c r="E87" s="208" t="e">
        <f>VLOOKUP(A87,Sheet1!$B:$H,7,FALSE)</f>
        <v>#N/A</v>
      </c>
      <c r="F87" s="208" t="e">
        <f>VLOOKUP(A87,Sheet1!$B:$H,6,FALSE)</f>
        <v>#N/A</v>
      </c>
      <c r="G87" s="203" t="s">
        <v>7</v>
      </c>
      <c r="H87" s="297" t="e">
        <f t="shared" ref="H87:H108" si="31">((F87*$H$11))</f>
        <v>#N/A</v>
      </c>
      <c r="I87" s="338"/>
      <c r="J87" s="299" t="e">
        <f>$F87+#REF!+#REF!+$H87</f>
        <v>#N/A</v>
      </c>
      <c r="K87" s="300" t="e">
        <f>$F87+#REF!+#REF!+$H87</f>
        <v>#N/A</v>
      </c>
      <c r="L87" s="301" t="e">
        <f>$F87+#REF!+#REF!+$H87</f>
        <v>#N/A</v>
      </c>
      <c r="M87" s="359" t="e">
        <f>$F87+#REF!+#REF!+$H87</f>
        <v>#N/A</v>
      </c>
    </row>
    <row r="88" spans="1:14">
      <c r="A88" s="221">
        <v>8705</v>
      </c>
      <c r="B88" s="339" t="s">
        <v>493</v>
      </c>
      <c r="C88" s="340">
        <v>1</v>
      </c>
      <c r="D88" s="203">
        <f>VLOOKUP(TEXT(A88,0),Sheet1!$B:$H,5,FALSE)</f>
        <v>1.65</v>
      </c>
      <c r="E88" s="203">
        <f>VLOOKUP(TEXT(A88,0),Sheet1!$B:$H,7,FALSE)</f>
        <v>106.07</v>
      </c>
      <c r="F88" s="203">
        <f>VLOOKUP(TEXT(A88,0),Sheet1!$B:$H,6,FALSE)</f>
        <v>118.33</v>
      </c>
      <c r="G88" s="203" t="s">
        <v>7</v>
      </c>
      <c r="H88" s="297">
        <f t="shared" si="31"/>
        <v>18.9328</v>
      </c>
      <c r="I88" s="334"/>
      <c r="J88" s="299">
        <f>$F88+$H88</f>
        <v>137.2628</v>
      </c>
      <c r="K88" s="300">
        <f>$F88+$H88</f>
        <v>137.2628</v>
      </c>
      <c r="L88" s="301">
        <f>$F88+$H88</f>
        <v>137.2628</v>
      </c>
      <c r="M88" s="359">
        <f>$F88+$H88</f>
        <v>137.2628</v>
      </c>
    </row>
    <row r="89" spans="1:14">
      <c r="A89" s="373">
        <v>8711</v>
      </c>
      <c r="B89" s="341" t="s">
        <v>494</v>
      </c>
      <c r="C89" s="340">
        <v>1</v>
      </c>
      <c r="D89" s="203">
        <f>VLOOKUP(TEXT(A89,0),Sheet1!$B:$H,5,FALSE)</f>
        <v>0.75</v>
      </c>
      <c r="E89" s="203">
        <f>VLOOKUP(TEXT(A89,0),Sheet1!$B:$H,7,FALSE)</f>
        <v>73.41</v>
      </c>
      <c r="F89" s="203">
        <f>VLOOKUP(TEXT(A89,0),Sheet1!$B:$H,6,FALSE)</f>
        <v>81.900000000000006</v>
      </c>
      <c r="G89" s="203" t="s">
        <v>7</v>
      </c>
      <c r="H89" s="297">
        <f t="shared" si="31"/>
        <v>13.104000000000001</v>
      </c>
      <c r="I89" s="334"/>
      <c r="J89" s="299">
        <f t="shared" ref="J89:M102" si="32">$F89+$H89</f>
        <v>95.004000000000005</v>
      </c>
      <c r="K89" s="300">
        <f t="shared" si="32"/>
        <v>95.004000000000005</v>
      </c>
      <c r="L89" s="301">
        <f t="shared" si="32"/>
        <v>95.004000000000005</v>
      </c>
      <c r="M89" s="359">
        <f t="shared" si="32"/>
        <v>95.004000000000005</v>
      </c>
    </row>
    <row r="90" spans="1:14">
      <c r="A90" s="374" t="s">
        <v>334</v>
      </c>
      <c r="B90" s="342" t="s">
        <v>495</v>
      </c>
      <c r="C90" s="343">
        <v>1</v>
      </c>
      <c r="D90" s="203">
        <f>VLOOKUP(A90,Sheet1!$B:$H,5,FALSE)</f>
        <v>0.15</v>
      </c>
      <c r="E90" s="208">
        <f>VLOOKUP(A90,Sheet1!$B:$H,7,FALSE)</f>
        <v>14.15</v>
      </c>
      <c r="F90" s="208">
        <f>VLOOKUP(A90,Sheet1!$B:$H,6,FALSE)</f>
        <v>15.77</v>
      </c>
      <c r="G90" s="203" t="s">
        <v>7</v>
      </c>
      <c r="H90" s="297">
        <f t="shared" ref="H90" si="33">((F90*$H$11))</f>
        <v>2.5232000000000001</v>
      </c>
      <c r="I90" s="334"/>
      <c r="J90" s="299">
        <f t="shared" si="32"/>
        <v>18.293199999999999</v>
      </c>
      <c r="K90" s="300">
        <f t="shared" si="32"/>
        <v>18.293199999999999</v>
      </c>
      <c r="L90" s="301">
        <f t="shared" si="32"/>
        <v>18.293199999999999</v>
      </c>
      <c r="M90" s="359">
        <f t="shared" si="32"/>
        <v>18.293199999999999</v>
      </c>
    </row>
    <row r="91" spans="1:14">
      <c r="A91" s="374" t="s">
        <v>89</v>
      </c>
      <c r="B91" s="342" t="s">
        <v>496</v>
      </c>
      <c r="C91" s="343">
        <v>1</v>
      </c>
      <c r="D91" s="203">
        <f>VLOOKUP(A91,Sheet1!$B:$H,5,FALSE)</f>
        <v>1.65</v>
      </c>
      <c r="E91" s="208">
        <f>VLOOKUP(A91,Sheet1!$B:$H,7,FALSE)</f>
        <v>160.68</v>
      </c>
      <c r="F91" s="208">
        <f>VLOOKUP(A91,Sheet1!$B:$H,6,FALSE)</f>
        <v>179.25</v>
      </c>
      <c r="G91" s="203" t="s">
        <v>7</v>
      </c>
      <c r="H91" s="297">
        <f t="shared" si="31"/>
        <v>28.68</v>
      </c>
      <c r="I91" s="334"/>
      <c r="J91" s="299">
        <f t="shared" si="32"/>
        <v>207.93</v>
      </c>
      <c r="K91" s="300">
        <f t="shared" si="32"/>
        <v>207.93</v>
      </c>
      <c r="L91" s="301">
        <f t="shared" si="32"/>
        <v>207.93</v>
      </c>
      <c r="M91" s="359">
        <f t="shared" si="32"/>
        <v>207.93</v>
      </c>
    </row>
    <row r="92" spans="1:14">
      <c r="A92" s="374" t="s">
        <v>90</v>
      </c>
      <c r="B92" s="342" t="s">
        <v>497</v>
      </c>
      <c r="C92" s="344">
        <v>1</v>
      </c>
      <c r="D92" s="203">
        <f>VLOOKUP(A92,Sheet1!$B:$H,5,FALSE)</f>
        <v>1.65</v>
      </c>
      <c r="E92" s="208">
        <f>VLOOKUP(A92,Sheet1!$B:$H,7,FALSE)</f>
        <v>160.68</v>
      </c>
      <c r="F92" s="208">
        <f>VLOOKUP(A92,Sheet1!$B:$H,6,FALSE)</f>
        <v>179.25</v>
      </c>
      <c r="G92" s="203" t="s">
        <v>7</v>
      </c>
      <c r="H92" s="297">
        <f t="shared" si="31"/>
        <v>28.68</v>
      </c>
      <c r="I92" s="334"/>
      <c r="J92" s="299">
        <f t="shared" si="32"/>
        <v>207.93</v>
      </c>
      <c r="K92" s="300">
        <f t="shared" si="32"/>
        <v>207.93</v>
      </c>
      <c r="L92" s="301">
        <f t="shared" si="32"/>
        <v>207.93</v>
      </c>
      <c r="M92" s="359">
        <f t="shared" si="32"/>
        <v>207.93</v>
      </c>
    </row>
    <row r="93" spans="1:14">
      <c r="A93" s="374" t="s">
        <v>91</v>
      </c>
      <c r="B93" s="342" t="s">
        <v>498</v>
      </c>
      <c r="C93" s="343">
        <v>1</v>
      </c>
      <c r="D93" s="203">
        <f>VLOOKUP(A93,Sheet1!$B:$H,5,FALSE)</f>
        <v>1.65</v>
      </c>
      <c r="E93" s="208">
        <f>VLOOKUP(A93,Sheet1!$B:$H,7,FALSE)</f>
        <v>160.68</v>
      </c>
      <c r="F93" s="208">
        <f>VLOOKUP(A93,Sheet1!$B:$H,6,FALSE)</f>
        <v>179.25</v>
      </c>
      <c r="G93" s="208" t="s">
        <v>7</v>
      </c>
      <c r="H93" s="314">
        <f t="shared" si="31"/>
        <v>28.68</v>
      </c>
      <c r="I93" s="334"/>
      <c r="J93" s="299">
        <f t="shared" si="32"/>
        <v>207.93</v>
      </c>
      <c r="K93" s="300">
        <f t="shared" si="32"/>
        <v>207.93</v>
      </c>
      <c r="L93" s="301">
        <f t="shared" si="32"/>
        <v>207.93</v>
      </c>
      <c r="M93" s="359">
        <f t="shared" si="32"/>
        <v>207.93</v>
      </c>
    </row>
    <row r="94" spans="1:14">
      <c r="A94" s="374" t="s">
        <v>92</v>
      </c>
      <c r="B94" s="342" t="s">
        <v>499</v>
      </c>
      <c r="C94" s="343">
        <v>1</v>
      </c>
      <c r="D94" s="203">
        <f>VLOOKUP(A94,Sheet1!$B:$H,5,FALSE)</f>
        <v>1.65</v>
      </c>
      <c r="E94" s="208">
        <f>VLOOKUP(A94,Sheet1!$B:$H,7,FALSE)</f>
        <v>160.68</v>
      </c>
      <c r="F94" s="208">
        <f>VLOOKUP(A94,Sheet1!$B:$H,6,FALSE)</f>
        <v>179.25</v>
      </c>
      <c r="G94" s="208" t="s">
        <v>7</v>
      </c>
      <c r="H94" s="314">
        <f t="shared" ref="H94:H95" si="34">((F94*$H$11))</f>
        <v>28.68</v>
      </c>
      <c r="I94" s="334"/>
      <c r="J94" s="299">
        <f t="shared" si="32"/>
        <v>207.93</v>
      </c>
      <c r="K94" s="300">
        <f t="shared" si="32"/>
        <v>207.93</v>
      </c>
      <c r="L94" s="301">
        <f t="shared" si="32"/>
        <v>207.93</v>
      </c>
      <c r="M94" s="359">
        <f t="shared" si="32"/>
        <v>207.93</v>
      </c>
    </row>
    <row r="95" spans="1:14">
      <c r="A95" s="374" t="s">
        <v>93</v>
      </c>
      <c r="B95" s="342" t="s">
        <v>500</v>
      </c>
      <c r="C95" s="343">
        <v>1</v>
      </c>
      <c r="D95" s="203">
        <f>VLOOKUP(A95,Sheet1!$B:$H,5,FALSE)</f>
        <v>1.65</v>
      </c>
      <c r="E95" s="208">
        <f>VLOOKUP(A95,Sheet1!$B:$H,7,FALSE)</f>
        <v>160.68</v>
      </c>
      <c r="F95" s="208">
        <f>VLOOKUP(A95,Sheet1!$B:$H,6,FALSE)</f>
        <v>179.25</v>
      </c>
      <c r="G95" s="208" t="s">
        <v>7</v>
      </c>
      <c r="H95" s="314">
        <f t="shared" si="34"/>
        <v>28.68</v>
      </c>
      <c r="I95" s="334"/>
      <c r="J95" s="299">
        <f t="shared" si="32"/>
        <v>207.93</v>
      </c>
      <c r="K95" s="300">
        <f t="shared" si="32"/>
        <v>207.93</v>
      </c>
      <c r="L95" s="301">
        <f t="shared" si="32"/>
        <v>207.93</v>
      </c>
      <c r="M95" s="359">
        <f t="shared" si="32"/>
        <v>207.93</v>
      </c>
    </row>
    <row r="96" spans="1:14">
      <c r="A96" s="374" t="s">
        <v>299</v>
      </c>
      <c r="B96" s="342" t="s">
        <v>501</v>
      </c>
      <c r="C96" s="343">
        <v>1</v>
      </c>
      <c r="D96" s="208">
        <f>VLOOKUP(A96,Sheet1!$B:$H,5,FALSE)</f>
        <v>0.35</v>
      </c>
      <c r="E96" s="208">
        <f>VLOOKUP(A96,Sheet1!$B:$H,7,FALSE)</f>
        <v>70.03</v>
      </c>
      <c r="F96" s="208">
        <f>VLOOKUP(A96,Sheet1!$B:$H,6,FALSE)</f>
        <v>78.12</v>
      </c>
      <c r="G96" s="208" t="s">
        <v>7</v>
      </c>
      <c r="H96" s="314">
        <f t="shared" si="31"/>
        <v>12.499200000000002</v>
      </c>
      <c r="I96" s="334"/>
      <c r="J96" s="299">
        <f t="shared" si="32"/>
        <v>90.619200000000006</v>
      </c>
      <c r="K96" s="300">
        <f t="shared" si="32"/>
        <v>90.619200000000006</v>
      </c>
      <c r="L96" s="301">
        <f t="shared" si="32"/>
        <v>90.619200000000006</v>
      </c>
      <c r="M96" s="359">
        <f t="shared" si="32"/>
        <v>90.619200000000006</v>
      </c>
    </row>
    <row r="97" spans="1:13">
      <c r="A97" s="374" t="s">
        <v>301</v>
      </c>
      <c r="B97" s="342" t="s">
        <v>502</v>
      </c>
      <c r="C97" s="343">
        <v>5</v>
      </c>
      <c r="D97" s="208">
        <f>VLOOKUP(A97,Sheet1!$B:$H,5,FALSE)</f>
        <v>1.65</v>
      </c>
      <c r="E97" s="208">
        <f>VLOOKUP(A97,Sheet1!$B:$H,7,FALSE)</f>
        <v>318.31</v>
      </c>
      <c r="F97" s="208">
        <f>VLOOKUP(A97,Sheet1!$B:$H,6,FALSE)</f>
        <v>355.09</v>
      </c>
      <c r="G97" s="208" t="s">
        <v>7</v>
      </c>
      <c r="H97" s="314">
        <f t="shared" si="31"/>
        <v>56.814399999999999</v>
      </c>
      <c r="I97" s="334"/>
      <c r="J97" s="299">
        <f t="shared" si="32"/>
        <v>411.90439999999995</v>
      </c>
      <c r="K97" s="300">
        <f t="shared" si="32"/>
        <v>411.90439999999995</v>
      </c>
      <c r="L97" s="301">
        <f t="shared" si="32"/>
        <v>411.90439999999995</v>
      </c>
      <c r="M97" s="359">
        <f t="shared" si="32"/>
        <v>411.90439999999995</v>
      </c>
    </row>
    <row r="98" spans="1:13">
      <c r="A98" s="375">
        <v>8389</v>
      </c>
      <c r="B98" s="345" t="s">
        <v>503</v>
      </c>
      <c r="C98" s="344">
        <v>10</v>
      </c>
      <c r="D98" s="203">
        <f>VLOOKUP(TEXT(A98,0),Sheet1!$B:$H,5,FALSE)</f>
        <v>0.75</v>
      </c>
      <c r="E98" s="203">
        <f>VLOOKUP(TEXT(A98,0),Sheet1!$B:$H,7,FALSE)</f>
        <v>74.75</v>
      </c>
      <c r="F98" s="203">
        <f>VLOOKUP(TEXT(A98,0),Sheet1!$B:$H,6,FALSE)</f>
        <v>83.38</v>
      </c>
      <c r="G98" s="208" t="s">
        <v>7</v>
      </c>
      <c r="H98" s="314">
        <f t="shared" si="31"/>
        <v>13.3408</v>
      </c>
      <c r="I98" s="334"/>
      <c r="J98" s="299">
        <f t="shared" si="32"/>
        <v>96.720799999999997</v>
      </c>
      <c r="K98" s="300">
        <f t="shared" si="32"/>
        <v>96.720799999999997</v>
      </c>
      <c r="L98" s="301">
        <f t="shared" si="32"/>
        <v>96.720799999999997</v>
      </c>
      <c r="M98" s="359">
        <f t="shared" si="32"/>
        <v>96.720799999999997</v>
      </c>
    </row>
    <row r="99" spans="1:13">
      <c r="A99" s="375" t="s">
        <v>235</v>
      </c>
      <c r="B99" s="346" t="s">
        <v>236</v>
      </c>
      <c r="C99" s="344">
        <v>5</v>
      </c>
      <c r="D99" s="208">
        <f>VLOOKUP(A99,Sheet1!$B:$H,5,FALSE)</f>
        <v>0</v>
      </c>
      <c r="E99" s="208">
        <f>VLOOKUP(A99,Sheet1!$B:$H,7,FALSE)</f>
        <v>174.7</v>
      </c>
      <c r="F99" s="208">
        <f>VLOOKUP(A99,Sheet1!$B:$H,6,FALSE)</f>
        <v>194.9</v>
      </c>
      <c r="G99" s="208" t="s">
        <v>7</v>
      </c>
      <c r="H99" s="314">
        <f t="shared" si="31"/>
        <v>31.184000000000001</v>
      </c>
      <c r="I99" s="334"/>
      <c r="J99" s="299">
        <f t="shared" si="32"/>
        <v>226.084</v>
      </c>
      <c r="K99" s="300">
        <f t="shared" si="32"/>
        <v>226.084</v>
      </c>
      <c r="L99" s="301">
        <f t="shared" si="32"/>
        <v>226.084</v>
      </c>
      <c r="M99" s="359">
        <f t="shared" si="32"/>
        <v>226.084</v>
      </c>
    </row>
    <row r="100" spans="1:13">
      <c r="A100" s="221">
        <v>8501</v>
      </c>
      <c r="B100" s="347" t="s">
        <v>504</v>
      </c>
      <c r="C100" s="340">
        <v>10</v>
      </c>
      <c r="D100" s="203">
        <f>VLOOKUP(TEXT(A100,0),Sheet1!$B:$H,5,FALSE)</f>
        <v>0.75</v>
      </c>
      <c r="E100" s="203">
        <f>VLOOKUP(TEXT(A100,0),Sheet1!$B:$H,7,FALSE)</f>
        <v>63.8</v>
      </c>
      <c r="F100" s="203">
        <f>VLOOKUP(TEXT(A100,0),Sheet1!$B:$H,6,FALSE)</f>
        <v>71.17</v>
      </c>
      <c r="G100" s="208" t="s">
        <v>7</v>
      </c>
      <c r="H100" s="314">
        <f t="shared" si="31"/>
        <v>11.3872</v>
      </c>
      <c r="I100" s="334"/>
      <c r="J100" s="299">
        <f t="shared" si="32"/>
        <v>82.557199999999995</v>
      </c>
      <c r="K100" s="300">
        <f t="shared" si="32"/>
        <v>82.557199999999995</v>
      </c>
      <c r="L100" s="301">
        <f t="shared" si="32"/>
        <v>82.557199999999995</v>
      </c>
      <c r="M100" s="359">
        <f t="shared" si="32"/>
        <v>82.557199999999995</v>
      </c>
    </row>
    <row r="101" spans="1:13">
      <c r="A101" s="221">
        <v>7640</v>
      </c>
      <c r="B101" s="348" t="s">
        <v>505</v>
      </c>
      <c r="C101" s="340">
        <v>1</v>
      </c>
      <c r="D101" s="203">
        <f>VLOOKUP(TEXT(A101,0),Sheet1!$B:$H,5,FALSE)</f>
        <v>2.25</v>
      </c>
      <c r="E101" s="203">
        <f>VLOOKUP(TEXT(A101,0),Sheet1!$B:$H,7,FALSE)</f>
        <v>198.8</v>
      </c>
      <c r="F101" s="203">
        <f>VLOOKUP(TEXT(A101,0),Sheet1!$B:$H,6,FALSE)</f>
        <v>221.78</v>
      </c>
      <c r="G101" s="208" t="s">
        <v>7</v>
      </c>
      <c r="H101" s="314">
        <f t="shared" ref="H101" si="35">((F101*$H$11))</f>
        <v>35.4848</v>
      </c>
      <c r="I101" s="334"/>
      <c r="J101" s="299">
        <f t="shared" si="32"/>
        <v>257.26479999999998</v>
      </c>
      <c r="K101" s="300">
        <f t="shared" si="32"/>
        <v>257.26479999999998</v>
      </c>
      <c r="L101" s="301">
        <f t="shared" si="32"/>
        <v>257.26479999999998</v>
      </c>
      <c r="M101" s="359">
        <f t="shared" si="32"/>
        <v>257.26479999999998</v>
      </c>
    </row>
    <row r="102" spans="1:13" ht="15.75" thickBot="1">
      <c r="A102" s="376" t="s">
        <v>303</v>
      </c>
      <c r="B102" s="377" t="s">
        <v>506</v>
      </c>
      <c r="C102" s="378">
        <v>1</v>
      </c>
      <c r="D102" s="222">
        <f>VLOOKUP(A102,Sheet1!$B:$H,5,FALSE)</f>
        <v>0.1</v>
      </c>
      <c r="E102" s="213">
        <f>VLOOKUP(A102,Sheet1!$B:$H,7,FALSE)</f>
        <v>9.2799999999999994</v>
      </c>
      <c r="F102" s="213">
        <f>VLOOKUP(A102,Sheet1!$B:$H,6,FALSE)</f>
        <v>10.35</v>
      </c>
      <c r="G102" s="222" t="s">
        <v>7</v>
      </c>
      <c r="H102" s="379">
        <f t="shared" si="31"/>
        <v>1.6559999999999999</v>
      </c>
      <c r="I102" s="380"/>
      <c r="J102" s="381">
        <f t="shared" si="32"/>
        <v>12.006</v>
      </c>
      <c r="K102" s="382">
        <f t="shared" si="32"/>
        <v>12.006</v>
      </c>
      <c r="L102" s="383">
        <f t="shared" si="32"/>
        <v>12.006</v>
      </c>
      <c r="M102" s="384">
        <f t="shared" si="32"/>
        <v>12.006</v>
      </c>
    </row>
    <row r="103" spans="1:13" ht="15.75" hidden="1">
      <c r="A103" s="223" t="s">
        <v>312</v>
      </c>
      <c r="B103" s="224"/>
      <c r="C103" s="215"/>
      <c r="D103" s="202"/>
      <c r="E103" s="216"/>
      <c r="F103" s="216"/>
      <c r="G103" s="216"/>
      <c r="H103" s="217"/>
      <c r="I103" s="124"/>
      <c r="J103" s="218"/>
      <c r="K103" s="122"/>
      <c r="L103" s="122"/>
      <c r="M103" s="123"/>
    </row>
    <row r="104" spans="1:13" hidden="1">
      <c r="A104" s="150" t="s">
        <v>146</v>
      </c>
      <c r="B104" s="151" t="s">
        <v>147</v>
      </c>
      <c r="C104" s="147">
        <v>1</v>
      </c>
      <c r="D104" s="101">
        <f>VLOOKUP(A104,Sheet1!$B:$H,5,FALSE)</f>
        <v>16.5</v>
      </c>
      <c r="E104" s="99">
        <f>VLOOKUP(A104,Sheet1!$B:$H,7,FALSE)</f>
        <v>422.61</v>
      </c>
      <c r="F104" s="99">
        <f>VLOOKUP(A104,Sheet1!$B:$H,6,FALSE)</f>
        <v>471.44</v>
      </c>
      <c r="G104" s="114" t="s">
        <v>7</v>
      </c>
      <c r="H104" s="112">
        <f t="shared" si="31"/>
        <v>75.430400000000006</v>
      </c>
      <c r="I104" s="124"/>
      <c r="J104" s="121">
        <f t="shared" ref="J104:M108" si="36">$F104+$H104</f>
        <v>546.87040000000002</v>
      </c>
      <c r="K104" s="122">
        <f t="shared" si="36"/>
        <v>546.87040000000002</v>
      </c>
      <c r="L104" s="122">
        <f t="shared" si="36"/>
        <v>546.87040000000002</v>
      </c>
      <c r="M104" s="123">
        <f t="shared" si="36"/>
        <v>546.87040000000002</v>
      </c>
    </row>
    <row r="105" spans="1:13" hidden="1">
      <c r="A105" s="150" t="s">
        <v>148</v>
      </c>
      <c r="B105" s="151" t="s">
        <v>149</v>
      </c>
      <c r="C105" s="147">
        <v>1</v>
      </c>
      <c r="D105" s="101">
        <f>VLOOKUP(A105,Sheet1!$B:$H,5,FALSE)</f>
        <v>16.5</v>
      </c>
      <c r="E105" s="99">
        <f>VLOOKUP(A105,Sheet1!$B:$H,7,FALSE)</f>
        <v>422.61</v>
      </c>
      <c r="F105" s="99">
        <f>VLOOKUP(A105,Sheet1!$B:$H,6,FALSE)</f>
        <v>471.44</v>
      </c>
      <c r="G105" s="114" t="s">
        <v>7</v>
      </c>
      <c r="H105" s="112">
        <f t="shared" si="31"/>
        <v>75.430400000000006</v>
      </c>
      <c r="I105" s="124"/>
      <c r="J105" s="121">
        <f>$F105+$H105</f>
        <v>546.87040000000002</v>
      </c>
      <c r="K105" s="122">
        <f t="shared" si="36"/>
        <v>546.87040000000002</v>
      </c>
      <c r="L105" s="122">
        <f t="shared" si="36"/>
        <v>546.87040000000002</v>
      </c>
      <c r="M105" s="123">
        <f t="shared" si="36"/>
        <v>546.87040000000002</v>
      </c>
    </row>
    <row r="106" spans="1:13" hidden="1">
      <c r="A106" s="150" t="s">
        <v>150</v>
      </c>
      <c r="B106" s="151" t="s">
        <v>151</v>
      </c>
      <c r="C106" s="147">
        <v>1</v>
      </c>
      <c r="D106" s="101">
        <f>VLOOKUP(A106,Sheet1!$B:$H,5,FALSE)</f>
        <v>16.5</v>
      </c>
      <c r="E106" s="99">
        <f>VLOOKUP(A106,Sheet1!$B:$H,7,FALSE)</f>
        <v>422.61</v>
      </c>
      <c r="F106" s="99">
        <f>VLOOKUP(A106,Sheet1!$B:$H,6,FALSE)</f>
        <v>471.44</v>
      </c>
      <c r="G106" s="114" t="s">
        <v>7</v>
      </c>
      <c r="H106" s="112">
        <f t="shared" si="31"/>
        <v>75.430400000000006</v>
      </c>
      <c r="I106" s="124"/>
      <c r="J106" s="121">
        <f t="shared" si="36"/>
        <v>546.87040000000002</v>
      </c>
      <c r="K106" s="122">
        <f t="shared" si="36"/>
        <v>546.87040000000002</v>
      </c>
      <c r="L106" s="122">
        <f t="shared" si="36"/>
        <v>546.87040000000002</v>
      </c>
      <c r="M106" s="123">
        <f t="shared" si="36"/>
        <v>546.87040000000002</v>
      </c>
    </row>
    <row r="107" spans="1:13" hidden="1">
      <c r="A107" s="150" t="s">
        <v>152</v>
      </c>
      <c r="B107" s="151" t="s">
        <v>153</v>
      </c>
      <c r="C107" s="147">
        <v>1</v>
      </c>
      <c r="D107" s="101">
        <f>VLOOKUP(A107,Sheet1!$B:$H,5,FALSE)</f>
        <v>16.5</v>
      </c>
      <c r="E107" s="99">
        <f>VLOOKUP(A107,Sheet1!$B:$H,7,FALSE)</f>
        <v>422.61</v>
      </c>
      <c r="F107" s="99">
        <f>VLOOKUP(A107,Sheet1!$B:$H,6,FALSE)</f>
        <v>471.44</v>
      </c>
      <c r="G107" s="114" t="s">
        <v>7</v>
      </c>
      <c r="H107" s="112">
        <f t="shared" si="31"/>
        <v>75.430400000000006</v>
      </c>
      <c r="I107" s="124"/>
      <c r="J107" s="121">
        <f t="shared" si="36"/>
        <v>546.87040000000002</v>
      </c>
      <c r="K107" s="122">
        <f t="shared" si="36"/>
        <v>546.87040000000002</v>
      </c>
      <c r="L107" s="122">
        <f t="shared" si="36"/>
        <v>546.87040000000002</v>
      </c>
      <c r="M107" s="123">
        <f t="shared" si="36"/>
        <v>546.87040000000002</v>
      </c>
    </row>
    <row r="108" spans="1:13" ht="15.75" hidden="1" thickBot="1">
      <c r="A108" s="152" t="s">
        <v>154</v>
      </c>
      <c r="B108" s="153" t="s">
        <v>155</v>
      </c>
      <c r="C108" s="154">
        <v>1</v>
      </c>
      <c r="D108" s="104">
        <f>VLOOKUP(A108,Sheet1!$B:$H,5,FALSE)</f>
        <v>16.5</v>
      </c>
      <c r="E108" s="105">
        <f>VLOOKUP(A108,Sheet1!$B:$H,7,FALSE)</f>
        <v>422.61</v>
      </c>
      <c r="F108" s="105">
        <f>VLOOKUP(A108,Sheet1!$B:$H,6,FALSE)</f>
        <v>471.44</v>
      </c>
      <c r="G108" s="115" t="s">
        <v>7</v>
      </c>
      <c r="H108" s="113">
        <f t="shared" si="31"/>
        <v>75.430400000000006</v>
      </c>
      <c r="I108" s="125"/>
      <c r="J108" s="126">
        <f t="shared" si="36"/>
        <v>546.87040000000002</v>
      </c>
      <c r="K108" s="127">
        <f t="shared" si="36"/>
        <v>546.87040000000002</v>
      </c>
      <c r="L108" s="127">
        <f t="shared" si="36"/>
        <v>546.87040000000002</v>
      </c>
      <c r="M108" s="128">
        <f t="shared" si="36"/>
        <v>546.87040000000002</v>
      </c>
    </row>
  </sheetData>
  <sheetProtection algorithmName="SHA-512" hashValue="SfOD5iYVcjS9pzgofeRMG8u5jVwKrxmHRU2d5ULNME1KmaKJ7Whhw6kpKhAo9fz1ptQMYfdMYjw5GYVJWCnJPg==" saltValue="3QGdWrEYBX+EKEkKFeZysw==" spinCount="100000" sheet="1" objects="1" scenarios="1"/>
  <mergeCells count="15">
    <mergeCell ref="A103:B103"/>
    <mergeCell ref="A12:M12"/>
    <mergeCell ref="A56:M56"/>
    <mergeCell ref="A58:M58"/>
    <mergeCell ref="A59:M59"/>
    <mergeCell ref="A73:M73"/>
    <mergeCell ref="A74:M74"/>
    <mergeCell ref="I88:I102"/>
    <mergeCell ref="A78:M78"/>
    <mergeCell ref="A85:M85"/>
    <mergeCell ref="A86:M86"/>
    <mergeCell ref="D75:E77"/>
    <mergeCell ref="D79:E83"/>
    <mergeCell ref="I76:I77"/>
    <mergeCell ref="I79:I83"/>
  </mergeCells>
  <hyperlinks>
    <hyperlink ref="K4" r:id="rId1" xr:uid="{714847B2-1CD5-49E5-B07F-7CBE518FF21A}"/>
  </hyperlinks>
  <pageMargins left="0.23622047244094491" right="0.23622047244094491" top="0.74803149606299213" bottom="0.74803149606299213" header="0.31496062992125984" footer="0.31496062992125984"/>
  <pageSetup paperSize="9" scale="51" fitToHeight="2" orientation="landscape" r:id="rId2"/>
  <rowBreaks count="1" manualBreakCount="1">
    <brk id="57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4"/>
  <sheetViews>
    <sheetView view="pageBreakPreview" topLeftCell="A16" zoomScale="80" zoomScaleNormal="100" zoomScaleSheetLayoutView="80" workbookViewId="0">
      <selection activeCell="L56" sqref="L56:L57"/>
    </sheetView>
  </sheetViews>
  <sheetFormatPr defaultRowHeight="12.75"/>
  <cols>
    <col min="2" max="2" width="6.28515625" bestFit="1" customWidth="1"/>
    <col min="3" max="6" width="9.140625" customWidth="1"/>
    <col min="7" max="7" width="8.7109375" hidden="1" customWidth="1"/>
    <col min="8" max="8" width="4.140625" hidden="1" customWidth="1"/>
    <col min="9" max="9" width="20" bestFit="1" customWidth="1"/>
    <col min="10" max="10" width="9.85546875" bestFit="1" customWidth="1"/>
    <col min="11" max="11" width="15.28515625" customWidth="1"/>
    <col min="12" max="12" width="17.7109375" bestFit="1" customWidth="1"/>
    <col min="13" max="13" width="9.7109375" hidden="1" customWidth="1"/>
    <col min="14" max="14" width="2" hidden="1" customWidth="1"/>
    <col min="15" max="15" width="12.28515625" hidden="1" customWidth="1"/>
    <col min="16" max="16" width="4.140625" hidden="1" customWidth="1"/>
    <col min="17" max="17" width="11.28515625" hidden="1" customWidth="1"/>
    <col min="18" max="25" width="9.140625" hidden="1" customWidth="1"/>
    <col min="26" max="26" width="19.85546875" hidden="1" customWidth="1"/>
    <col min="27" max="30" width="9.140625" hidden="1" customWidth="1"/>
    <col min="31" max="31" width="8.85546875" customWidth="1"/>
  </cols>
  <sheetData>
    <row r="1" spans="1:30" ht="34.5" customHeight="1">
      <c r="A1" s="1"/>
      <c r="B1" s="2"/>
      <c r="C1" s="1"/>
      <c r="D1" s="1"/>
      <c r="E1" s="1"/>
      <c r="F1" s="1"/>
      <c r="G1" s="1"/>
    </row>
    <row r="2" spans="1:30" s="3" customFormat="1" ht="12.75" customHeight="1">
      <c r="A2" s="270" t="s">
        <v>82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Y2" s="3" t="s">
        <v>31</v>
      </c>
      <c r="Z2" s="3" t="s">
        <v>309</v>
      </c>
      <c r="AB2" s="3" t="s">
        <v>14</v>
      </c>
      <c r="AD2" s="4">
        <v>0.25</v>
      </c>
    </row>
    <row r="3" spans="1:30" s="3" customFormat="1" ht="12.75" customHeight="1">
      <c r="A3" s="270" t="s">
        <v>143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Y3" s="3" t="s">
        <v>32</v>
      </c>
      <c r="Z3" s="3" t="s">
        <v>24</v>
      </c>
      <c r="AB3" s="3" t="s">
        <v>17</v>
      </c>
      <c r="AD3" s="4">
        <v>0.35</v>
      </c>
    </row>
    <row r="4" spans="1:30" s="3" customFormat="1" ht="12.75" customHeight="1">
      <c r="A4" s="271" t="s">
        <v>49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Y4" s="3" t="s">
        <v>61</v>
      </c>
      <c r="AB4" s="3" t="s">
        <v>15</v>
      </c>
      <c r="AD4" s="4">
        <v>0.42</v>
      </c>
    </row>
    <row r="5" spans="1:30" s="3" customFormat="1" ht="12.75" customHeight="1">
      <c r="A5" s="271" t="s">
        <v>50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Y5" s="3" t="s">
        <v>33</v>
      </c>
      <c r="Z5" s="5"/>
      <c r="AB5" s="3" t="s">
        <v>42</v>
      </c>
      <c r="AD5" s="4">
        <v>0.5</v>
      </c>
    </row>
    <row r="6" spans="1:30" ht="15">
      <c r="A6" s="272"/>
      <c r="B6" s="272"/>
      <c r="C6" s="272"/>
      <c r="D6" s="272"/>
      <c r="E6" s="272"/>
      <c r="F6" s="272"/>
      <c r="G6" s="272"/>
      <c r="Y6" s="3" t="s">
        <v>34</v>
      </c>
      <c r="AB6" s="5"/>
    </row>
    <row r="7" spans="1:30" ht="20.25" customHeight="1">
      <c r="A7" s="276" t="s">
        <v>62</v>
      </c>
      <c r="B7" s="276"/>
      <c r="C7" s="276"/>
      <c r="D7" s="277"/>
      <c r="E7" s="277"/>
      <c r="F7" s="277"/>
      <c r="G7" s="8"/>
      <c r="H7" s="8"/>
      <c r="L7" s="8"/>
      <c r="Y7" s="5" t="s">
        <v>35</v>
      </c>
      <c r="Z7" s="5"/>
      <c r="AB7" s="5"/>
    </row>
    <row r="8" spans="1:3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Y8" s="5" t="s">
        <v>36</v>
      </c>
      <c r="Z8" s="5"/>
    </row>
    <row r="9" spans="1:30">
      <c r="A9" s="239" t="s">
        <v>25</v>
      </c>
      <c r="B9" s="240"/>
      <c r="C9" s="240"/>
      <c r="D9" s="240"/>
      <c r="E9" s="240"/>
      <c r="F9" s="240"/>
      <c r="G9" s="241"/>
      <c r="H9" s="239" t="s">
        <v>29</v>
      </c>
      <c r="I9" s="240"/>
      <c r="J9" s="241"/>
      <c r="K9" s="273">
        <f ca="1">TODAY()</f>
        <v>44988</v>
      </c>
      <c r="L9" s="274"/>
      <c r="Y9" s="5" t="s">
        <v>37</v>
      </c>
      <c r="Z9" s="3" t="s">
        <v>20</v>
      </c>
      <c r="AB9" s="5" t="s">
        <v>18</v>
      </c>
    </row>
    <row r="10" spans="1:30">
      <c r="A10" s="256" t="s">
        <v>26</v>
      </c>
      <c r="B10" s="256"/>
      <c r="C10" s="264"/>
      <c r="D10" s="265"/>
      <c r="E10" s="265"/>
      <c r="F10" s="265"/>
      <c r="G10" s="266"/>
      <c r="H10" s="239" t="s">
        <v>30</v>
      </c>
      <c r="I10" s="240"/>
      <c r="J10" s="241"/>
      <c r="K10" s="275" t="s">
        <v>38</v>
      </c>
      <c r="L10" s="275"/>
      <c r="Y10" s="5" t="s">
        <v>38</v>
      </c>
      <c r="Z10" s="3" t="s">
        <v>21</v>
      </c>
      <c r="AB10" s="5" t="s">
        <v>44</v>
      </c>
    </row>
    <row r="11" spans="1:30">
      <c r="A11" s="262" t="s">
        <v>27</v>
      </c>
      <c r="B11" s="263"/>
      <c r="C11" s="264"/>
      <c r="D11" s="265"/>
      <c r="E11" s="265"/>
      <c r="F11" s="265"/>
      <c r="G11" s="266"/>
      <c r="H11" s="239"/>
      <c r="I11" s="240"/>
      <c r="J11" s="241"/>
      <c r="K11" s="260" t="s">
        <v>24</v>
      </c>
      <c r="L11" s="261"/>
      <c r="Y11" s="5" t="s">
        <v>39</v>
      </c>
      <c r="AB11" s="5" t="s">
        <v>19</v>
      </c>
    </row>
    <row r="12" spans="1:30">
      <c r="A12" s="256" t="s">
        <v>28</v>
      </c>
      <c r="B12" s="256"/>
      <c r="C12" s="264"/>
      <c r="D12" s="265"/>
      <c r="E12" s="265"/>
      <c r="F12" s="265"/>
      <c r="G12" s="266"/>
      <c r="H12" s="239"/>
      <c r="I12" s="240"/>
      <c r="J12" s="241"/>
      <c r="K12" s="260"/>
      <c r="L12" s="261"/>
      <c r="Y12" s="5" t="s">
        <v>40</v>
      </c>
      <c r="Z12" s="5" t="s">
        <v>22</v>
      </c>
      <c r="AB12" s="5" t="s">
        <v>45</v>
      </c>
    </row>
    <row r="13" spans="1:30">
      <c r="A13" s="256" t="s">
        <v>48</v>
      </c>
      <c r="B13" s="256"/>
      <c r="C13" s="267">
        <v>0.35</v>
      </c>
      <c r="D13" s="268"/>
      <c r="E13" s="268"/>
      <c r="F13" s="268"/>
      <c r="G13" s="269"/>
      <c r="H13" s="257" t="str">
        <f>IF(K11="Online Shipping/Delivery","Please Enter delivery Address Below",IF(K11="None Online Shipping","Please Enter delivery Address Below",""))</f>
        <v/>
      </c>
      <c r="I13" s="258"/>
      <c r="J13" s="258"/>
      <c r="K13" s="258"/>
      <c r="L13" s="259"/>
      <c r="Y13" s="5" t="s">
        <v>41</v>
      </c>
      <c r="Z13" s="5" t="s">
        <v>23</v>
      </c>
    </row>
    <row r="14" spans="1:30" ht="12.75" customHeight="1">
      <c r="A14" s="278" t="str">
        <f>IF(C16="Card","Please do NOT enter card details. Enter your contact details below and a DS rep will contact you to obtain the information",IF(C16="EFT","Please include payment transfer details below",""))</f>
        <v>Please do NOT enter card details. Enter your contact details below and a DS rep will contact you to obtain the information</v>
      </c>
      <c r="B14" s="278"/>
      <c r="C14" s="278"/>
      <c r="D14" s="278"/>
      <c r="E14" s="278"/>
      <c r="F14" s="278"/>
      <c r="G14" s="279"/>
      <c r="H14" s="52" t="str">
        <f>IF(H13="Please Enter delivery Address Below","Street:","")</f>
        <v/>
      </c>
      <c r="I14" s="25"/>
      <c r="J14" s="246"/>
      <c r="K14" s="246"/>
      <c r="L14" s="247"/>
    </row>
    <row r="15" spans="1:30" ht="12.75" customHeight="1">
      <c r="A15" s="280"/>
      <c r="B15" s="280"/>
      <c r="C15" s="280"/>
      <c r="D15" s="280"/>
      <c r="E15" s="280"/>
      <c r="F15" s="280"/>
      <c r="G15" s="281"/>
      <c r="H15" s="52" t="str">
        <f>IF(H13="Please Enter delivery Address Below","Street:","")</f>
        <v/>
      </c>
      <c r="I15" s="26"/>
      <c r="J15" s="248"/>
      <c r="K15" s="248"/>
      <c r="L15" s="249"/>
    </row>
    <row r="16" spans="1:30" ht="12.75" customHeight="1">
      <c r="A16" s="282" t="s">
        <v>43</v>
      </c>
      <c r="B16" s="283"/>
      <c r="C16" s="286" t="s">
        <v>20</v>
      </c>
      <c r="D16" s="243" t="str">
        <f>IF(C16="Card","Contact Number",IF(C16="EFT","Payment transfer date",""))</f>
        <v>Contact Number</v>
      </c>
      <c r="E16" s="243"/>
      <c r="F16" s="229"/>
      <c r="G16" s="230"/>
      <c r="H16" s="52" t="str">
        <f>IF(H13="Please Enter delivery Address Below","Suburb:","")</f>
        <v/>
      </c>
      <c r="I16" s="26"/>
      <c r="J16" s="248"/>
      <c r="K16" s="248"/>
      <c r="L16" s="249"/>
    </row>
    <row r="17" spans="1:15" ht="12.75" customHeight="1">
      <c r="A17" s="284"/>
      <c r="B17" s="285"/>
      <c r="C17" s="287"/>
      <c r="D17" s="239" t="str">
        <f>IF(C16="Card","Alt Contact Number",IF(C16="EFT","Name of Bank",""))</f>
        <v>Alt Contact Number</v>
      </c>
      <c r="E17" s="241"/>
      <c r="F17" s="229"/>
      <c r="G17" s="230"/>
      <c r="H17" s="239" t="str">
        <f>IF(H13="Please Enter delivery Address Below","Town and Postcode:","")</f>
        <v/>
      </c>
      <c r="I17" s="240"/>
      <c r="J17" s="241"/>
      <c r="K17" s="250"/>
      <c r="L17" s="251"/>
    </row>
    <row r="18" spans="1:15" ht="12.75" customHeight="1">
      <c r="A18" s="242" t="s">
        <v>11</v>
      </c>
      <c r="B18" s="243" t="s">
        <v>46</v>
      </c>
      <c r="C18" s="243" t="s">
        <v>0</v>
      </c>
      <c r="D18" s="243"/>
      <c r="E18" s="243"/>
      <c r="F18" s="243"/>
      <c r="G18" s="243" t="s">
        <v>13</v>
      </c>
      <c r="H18" s="243" t="s">
        <v>54</v>
      </c>
      <c r="I18" s="242" t="s">
        <v>317</v>
      </c>
      <c r="J18" s="242" t="s">
        <v>47</v>
      </c>
      <c r="K18" s="242" t="s">
        <v>8</v>
      </c>
      <c r="L18" s="242" t="s">
        <v>13</v>
      </c>
      <c r="M18" s="290" t="s">
        <v>53</v>
      </c>
      <c r="N18" s="62"/>
      <c r="O18" s="289" t="s">
        <v>4</v>
      </c>
    </row>
    <row r="19" spans="1:15" ht="13.15" customHeight="1">
      <c r="A19" s="242"/>
      <c r="B19" s="243"/>
      <c r="C19" s="243"/>
      <c r="D19" s="243"/>
      <c r="E19" s="243"/>
      <c r="F19" s="243"/>
      <c r="G19" s="243"/>
      <c r="H19" s="243"/>
      <c r="I19" s="242"/>
      <c r="J19" s="242"/>
      <c r="K19" s="242"/>
      <c r="L19" s="242"/>
      <c r="M19" s="290"/>
      <c r="N19" s="62"/>
      <c r="O19" s="289"/>
    </row>
    <row r="20" spans="1:15">
      <c r="A20" s="61"/>
      <c r="B20" s="9"/>
      <c r="C20" s="235" t="str">
        <f t="shared" ref="C20:C50" si="0">IF(ISBLANK(A20),"",IF(ISERROR(VLOOKUP($A20,price,2,FALSE)),"Invalid SKU Number",VLOOKUP($A20,price,2,FALSE)))</f>
        <v/>
      </c>
      <c r="D20" s="236"/>
      <c r="E20" s="236"/>
      <c r="F20" s="236"/>
      <c r="G20" s="28" t="str">
        <f>IF(ISBLANK($A20),"",IF($C20="Invalid SKU Number","",VLOOKUP($A20,'7 March 2023'!$A$14:$I$110,6,0)))</f>
        <v/>
      </c>
      <c r="H20" s="29" t="str">
        <f>IF(ISBLANK($A20),"",IF($C20="Invalid SKU Number","",VLOOKUP($A20,'7 March 2023'!$A$14:$I$108,8,0)))</f>
        <v/>
      </c>
      <c r="I20" s="183" t="str">
        <f>IFERROR((G20+H20)*B20," ")</f>
        <v xml:space="preserve"> </v>
      </c>
      <c r="J20" s="28" t="str">
        <f>IF(ISBLANK($A20),"",IF($C20="Invalid SKU Number","",$B20*(VLOOKUP(A20,'7 March 2023'!$A$14:$I$108,4,0))))</f>
        <v/>
      </c>
      <c r="K20" s="29" t="str">
        <f>IF(ISBLANK($A20),"",IF($C20="Invalid SKU Number","",$B20*VLOOKUP(A20,'7 March 2023'!$A$14:$I$108,5,0)))</f>
        <v/>
      </c>
      <c r="L20" s="29" t="str">
        <f>IF(ISBLANK($A20),"",IF($C20="Invalid SKU Number","",$B20*VLOOKUP(A20,'7 March 2023'!$A$14:$I$108,6,0)))</f>
        <v/>
      </c>
      <c r="M20" s="7"/>
      <c r="N20" s="66" t="str">
        <f t="shared" ref="N20:N50" si="1">IF(ISBLANK($A20),"",VLOOKUP($A20,price,7,FALSE))</f>
        <v/>
      </c>
      <c r="O20" s="7">
        <f>IF(N20="p",K20*$C$13,0)</f>
        <v>0</v>
      </c>
    </row>
    <row r="21" spans="1:15">
      <c r="A21" s="61"/>
      <c r="B21" s="9"/>
      <c r="C21" s="235" t="str">
        <f t="shared" si="0"/>
        <v/>
      </c>
      <c r="D21" s="236"/>
      <c r="E21" s="236"/>
      <c r="F21" s="236"/>
      <c r="G21" s="28" t="str">
        <f>IF(ISBLANK($A21),"",IF($C21="Invalid SKU Number","",VLOOKUP($A21,'7 March 2023'!$A$14:$I$110,6,0)))</f>
        <v/>
      </c>
      <c r="H21" s="29" t="str">
        <f>IF(ISBLANK($A21),"",IF($C21="Invalid SKU Number","",VLOOKUP($A21,'7 March 2023'!$A$14:$I$108,8,0)))</f>
        <v/>
      </c>
      <c r="I21" s="183" t="str">
        <f t="shared" ref="I21:I51" si="2">IFERROR((G21+H21)*B21," ")</f>
        <v xml:space="preserve"> </v>
      </c>
      <c r="J21" s="28" t="str">
        <f>IF(ISBLANK($A21),"",IF($C21="Invalid SKU Number","",$B21*(VLOOKUP(A21,'7 March 2023'!$A$14:$I$108,4,0))))</f>
        <v/>
      </c>
      <c r="K21" s="29" t="str">
        <f>IF(ISBLANK($A21),"",IF($C21="Invalid SKU Number","",$B21*VLOOKUP(A21,'7 March 2023'!$A$14:$I$108,5,0)))</f>
        <v/>
      </c>
      <c r="L21" s="29" t="str">
        <f>IF(ISBLANK($A21),"",IF($C21="Invalid SKU Number","",$B21*VLOOKUP(A21,'7 March 2023'!$A$14:$I$108,6,0)))</f>
        <v/>
      </c>
      <c r="M21" s="7"/>
      <c r="N21" s="66" t="str">
        <f t="shared" si="1"/>
        <v/>
      </c>
      <c r="O21" s="7">
        <f>IF(N21="p",K21*$C$13,0)</f>
        <v>0</v>
      </c>
    </row>
    <row r="22" spans="1:15">
      <c r="A22" s="61"/>
      <c r="B22" s="9"/>
      <c r="C22" s="235" t="str">
        <f t="shared" si="0"/>
        <v/>
      </c>
      <c r="D22" s="236"/>
      <c r="E22" s="236"/>
      <c r="F22" s="236"/>
      <c r="G22" s="28" t="str">
        <f>IF(ISBLANK($A22),"",IF($C22="Invalid SKU Number","",VLOOKUP($A22,'7 March 2023'!$A$14:$I$110,6,0)))</f>
        <v/>
      </c>
      <c r="H22" s="29" t="str">
        <f>IF(ISBLANK($A22),"",IF($C22="Invalid SKU Number","",VLOOKUP($A22,'7 March 2023'!$A$14:$I$108,8,0)))</f>
        <v/>
      </c>
      <c r="I22" s="183" t="str">
        <f t="shared" si="2"/>
        <v xml:space="preserve"> </v>
      </c>
      <c r="J22" s="28" t="str">
        <f>IF(ISBLANK($A22),"",IF($C22="Invalid SKU Number","",$B22*(VLOOKUP(A22,'7 March 2023'!$A$14:$I$108,4,0))))</f>
        <v/>
      </c>
      <c r="K22" s="29" t="str">
        <f>IF(ISBLANK($A22),"",IF($C22="Invalid SKU Number","",$B22*VLOOKUP(A22,'7 March 2023'!$A$14:$I$108,5,0)))</f>
        <v/>
      </c>
      <c r="L22" s="29" t="str">
        <f>IF(ISBLANK($A22),"",IF($C22="Invalid SKU Number","",$B22*VLOOKUP(A22,'7 March 2023'!$A$14:$I$108,6,0)))</f>
        <v/>
      </c>
      <c r="M22" s="7"/>
      <c r="N22" s="66" t="str">
        <f t="shared" si="1"/>
        <v/>
      </c>
      <c r="O22" s="7">
        <f>IF(N22="p",K22*$C$13,0)</f>
        <v>0</v>
      </c>
    </row>
    <row r="23" spans="1:15">
      <c r="A23" s="61"/>
      <c r="B23" s="9"/>
      <c r="C23" s="235" t="str">
        <f t="shared" si="0"/>
        <v/>
      </c>
      <c r="D23" s="236"/>
      <c r="E23" s="236"/>
      <c r="F23" s="236"/>
      <c r="G23" s="28" t="str">
        <f>IF(ISBLANK($A23),"",IF($C23="Invalid SKU Number","",VLOOKUP($A23,'7 March 2023'!$A$14:$I$110,6,0)))</f>
        <v/>
      </c>
      <c r="H23" s="29" t="str">
        <f>IF(ISBLANK($A23),"",IF($C23="Invalid SKU Number","",VLOOKUP($A23,'7 March 2023'!$A$14:$I$108,8,0)))</f>
        <v/>
      </c>
      <c r="I23" s="183" t="str">
        <f t="shared" si="2"/>
        <v xml:space="preserve"> </v>
      </c>
      <c r="J23" s="28" t="str">
        <f>IF(ISBLANK($A23),"",IF($C23="Invalid SKU Number","",$B23*(VLOOKUP(A23,'7 March 2023'!$A$14:$I$108,4,0))))</f>
        <v/>
      </c>
      <c r="K23" s="29" t="str">
        <f>IF(ISBLANK($A23),"",IF($C23="Invalid SKU Number","",$B23*VLOOKUP(A23,'7 March 2023'!$A$14:$I$108,5,0)))</f>
        <v/>
      </c>
      <c r="L23" s="29" t="str">
        <f>IF(ISBLANK($A23),"",IF($C23="Invalid SKU Number","",$B23*VLOOKUP(A23,'7 March 2023'!$A$14:$I$108,6,0)))</f>
        <v/>
      </c>
      <c r="M23" s="7"/>
      <c r="N23" s="66" t="str">
        <f t="shared" si="1"/>
        <v/>
      </c>
      <c r="O23" s="7">
        <f t="shared" ref="O23:O50" si="3">IF(N23="p",K23*$C$13,0)</f>
        <v>0</v>
      </c>
    </row>
    <row r="24" spans="1:15">
      <c r="A24" s="61"/>
      <c r="B24" s="9"/>
      <c r="C24" s="244" t="str">
        <f t="shared" si="0"/>
        <v/>
      </c>
      <c r="D24" s="245"/>
      <c r="E24" s="245"/>
      <c r="F24" s="245"/>
      <c r="G24" s="28" t="str">
        <f>IF(ISBLANK($A24),"",IF($C24="Invalid SKU Number","",VLOOKUP($A24,'7 March 2023'!$A$14:$I$110,6,0)))</f>
        <v/>
      </c>
      <c r="H24" s="29" t="str">
        <f>IF(ISBLANK($A24),"",IF($C24="Invalid SKU Number","",VLOOKUP($A24,'7 March 2023'!$A$14:$I$108,8,0)))</f>
        <v/>
      </c>
      <c r="I24" s="183" t="str">
        <f>IFERROR((G24+H24)*B24," ")</f>
        <v xml:space="preserve"> </v>
      </c>
      <c r="J24" s="28" t="str">
        <f>IF(ISBLANK($A24),"",IF($C24="Invalid SKU Number","",$B24*(VLOOKUP(A24,'7 March 2023'!$A$14:$I$108,4,0))))</f>
        <v/>
      </c>
      <c r="K24" s="29" t="str">
        <f>IF(ISBLANK($A24),"",IF($C24="Invalid SKU Number","",$B24*VLOOKUP(A24,'7 March 2023'!$A$14:$I$108,5,0)))</f>
        <v/>
      </c>
      <c r="L24" s="29" t="str">
        <f>IF(ISBLANK($A24),"",IF($C24="Invalid SKU Number","",$B24*VLOOKUP(A24,'7 March 2023'!$A$14:$I$108,6,0)))</f>
        <v/>
      </c>
      <c r="M24" s="7"/>
      <c r="N24" s="66" t="str">
        <f t="shared" si="1"/>
        <v/>
      </c>
      <c r="O24" s="7">
        <f t="shared" si="3"/>
        <v>0</v>
      </c>
    </row>
    <row r="25" spans="1:15">
      <c r="A25" s="61"/>
      <c r="B25" s="9"/>
      <c r="C25" s="244" t="str">
        <f t="shared" si="0"/>
        <v/>
      </c>
      <c r="D25" s="245"/>
      <c r="E25" s="245"/>
      <c r="F25" s="245"/>
      <c r="G25" s="28" t="str">
        <f>IF(ISBLANK($A25),"",IF($C25="Invalid SKU Number","",VLOOKUP($A25,'7 March 2023'!$A$14:$I$110,6,0)))</f>
        <v/>
      </c>
      <c r="H25" s="29" t="str">
        <f>IF(ISBLANK($A25),"",IF($C25="Invalid SKU Number","",VLOOKUP($A25,'7 March 2023'!$A$14:$I$108,8,0)))</f>
        <v/>
      </c>
      <c r="I25" s="183" t="str">
        <f t="shared" si="2"/>
        <v xml:space="preserve"> </v>
      </c>
      <c r="J25" s="28" t="str">
        <f>IF(ISBLANK($A25),"",IF($C25="Invalid SKU Number","",$B25*(VLOOKUP(A25,'7 March 2023'!$A$14:$I$108,4,0))))</f>
        <v/>
      </c>
      <c r="K25" s="29" t="str">
        <f>IF(ISBLANK($A25),"",IF($C25="Invalid SKU Number","",$B25*VLOOKUP(A25,'7 March 2023'!$A$14:$I$108,5,0)))</f>
        <v/>
      </c>
      <c r="L25" s="29" t="str">
        <f>IF(ISBLANK($A25),"",IF($C25="Invalid SKU Number","",$B25*VLOOKUP(A25,'7 March 2023'!$A$14:$I$108,6,0)))</f>
        <v/>
      </c>
      <c r="M25" s="7"/>
      <c r="N25" s="66" t="str">
        <f t="shared" si="1"/>
        <v/>
      </c>
      <c r="O25" s="7">
        <f t="shared" si="3"/>
        <v>0</v>
      </c>
    </row>
    <row r="26" spans="1:15">
      <c r="A26" s="61"/>
      <c r="B26" s="9"/>
      <c r="C26" s="244" t="str">
        <f t="shared" si="0"/>
        <v/>
      </c>
      <c r="D26" s="245"/>
      <c r="E26" s="245"/>
      <c r="F26" s="245"/>
      <c r="G26" s="28" t="str">
        <f>IF(ISBLANK($A26),"",IF($C26="Invalid SKU Number","",VLOOKUP($A26,'7 March 2023'!$A$14:$I$110,6,0)))</f>
        <v/>
      </c>
      <c r="H26" s="29" t="str">
        <f>IF(ISBLANK($A26),"",IF($C26="Invalid SKU Number","",VLOOKUP($A26,'7 March 2023'!$A$14:$I$108,8,0)))</f>
        <v/>
      </c>
      <c r="I26" s="183" t="str">
        <f t="shared" si="2"/>
        <v xml:space="preserve"> </v>
      </c>
      <c r="J26" s="28" t="str">
        <f>IF(ISBLANK($A26),"",IF($C26="Invalid SKU Number","",$B26*(VLOOKUP(A26,'7 March 2023'!$A$14:$I$108,4,0))))</f>
        <v/>
      </c>
      <c r="K26" s="29" t="str">
        <f>IF(ISBLANK($A26),"",IF($C26="Invalid SKU Number","",$B26*VLOOKUP(A26,'7 March 2023'!$A$14:$I$108,5,0)))</f>
        <v/>
      </c>
      <c r="L26" s="29" t="str">
        <f>IF(ISBLANK($A26),"",IF($C26="Invalid SKU Number","",$B26*VLOOKUP(A26,'7 March 2023'!$A$14:$I$108,6,0)))</f>
        <v/>
      </c>
      <c r="M26" s="7"/>
      <c r="N26" s="66" t="str">
        <f t="shared" si="1"/>
        <v/>
      </c>
      <c r="O26" s="7">
        <f t="shared" si="3"/>
        <v>0</v>
      </c>
    </row>
    <row r="27" spans="1:15">
      <c r="A27" s="61"/>
      <c r="B27" s="9"/>
      <c r="C27" s="244" t="str">
        <f t="shared" si="0"/>
        <v/>
      </c>
      <c r="D27" s="245"/>
      <c r="E27" s="245"/>
      <c r="F27" s="245"/>
      <c r="G27" s="28" t="str">
        <f>IF(ISBLANK($A27),"",IF($C27="Invalid SKU Number","",VLOOKUP($A27,'7 March 2023'!$A$14:$I$110,6,0)))</f>
        <v/>
      </c>
      <c r="H27" s="29" t="str">
        <f>IF(ISBLANK($A27),"",IF($C27="Invalid SKU Number","",VLOOKUP($A27,'7 March 2023'!$A$14:$I$108,8,0)))</f>
        <v/>
      </c>
      <c r="I27" s="183" t="str">
        <f t="shared" si="2"/>
        <v xml:space="preserve"> </v>
      </c>
      <c r="J27" s="28" t="str">
        <f>IF(ISBLANK($A27),"",IF($C27="Invalid SKU Number","",$B27*(VLOOKUP(A27,'7 March 2023'!$A$14:$I$108,4,0))))</f>
        <v/>
      </c>
      <c r="K27" s="29" t="str">
        <f>IF(ISBLANK($A27),"",IF($C27="Invalid SKU Number","",$B27*VLOOKUP(A27,'7 March 2023'!$A$14:$I$108,5,0)))</f>
        <v/>
      </c>
      <c r="L27" s="29" t="str">
        <f>IF(ISBLANK($A27),"",IF($C27="Invalid SKU Number","",$B27*VLOOKUP(A27,'7 March 2023'!$A$14:$I$108,6,0)))</f>
        <v/>
      </c>
      <c r="M27" s="7"/>
      <c r="N27" s="66" t="str">
        <f t="shared" si="1"/>
        <v/>
      </c>
      <c r="O27" s="7">
        <f t="shared" si="3"/>
        <v>0</v>
      </c>
    </row>
    <row r="28" spans="1:15">
      <c r="A28" s="61"/>
      <c r="B28" s="9"/>
      <c r="C28" s="244" t="str">
        <f t="shared" si="0"/>
        <v/>
      </c>
      <c r="D28" s="245"/>
      <c r="E28" s="245"/>
      <c r="F28" s="245"/>
      <c r="G28" s="28" t="str">
        <f>IF(ISBLANK($A28),"",IF($C28="Invalid SKU Number","",VLOOKUP($A28,'7 March 2023'!$A$14:$I$110,6,0)))</f>
        <v/>
      </c>
      <c r="H28" s="29" t="str">
        <f>IF(ISBLANK($A28),"",IF($C28="Invalid SKU Number","",VLOOKUP($A28,'7 March 2023'!$A$14:$I$108,8,0)))</f>
        <v/>
      </c>
      <c r="I28" s="183" t="str">
        <f t="shared" si="2"/>
        <v xml:space="preserve"> </v>
      </c>
      <c r="J28" s="28" t="str">
        <f>IF(ISBLANK($A28),"",IF($C28="Invalid SKU Number","",$B28*(VLOOKUP(A28,'7 March 2023'!$A$14:$I$108,4,0))))</f>
        <v/>
      </c>
      <c r="K28" s="29" t="str">
        <f>IF(ISBLANK($A28),"",IF($C28="Invalid SKU Number","",$B28*VLOOKUP(A28,'7 March 2023'!$A$14:$I$108,5,0)))</f>
        <v/>
      </c>
      <c r="L28" s="29" t="str">
        <f>IF(ISBLANK($A28),"",IF($C28="Invalid SKU Number","",$B28*VLOOKUP(A28,'7 March 2023'!$A$14:$I$108,6,0)))</f>
        <v/>
      </c>
      <c r="M28" s="7"/>
      <c r="N28" s="66" t="str">
        <f t="shared" si="1"/>
        <v/>
      </c>
      <c r="O28" s="7">
        <f t="shared" si="3"/>
        <v>0</v>
      </c>
    </row>
    <row r="29" spans="1:15">
      <c r="A29" s="61"/>
      <c r="B29" s="9"/>
      <c r="C29" s="244" t="str">
        <f t="shared" si="0"/>
        <v/>
      </c>
      <c r="D29" s="245"/>
      <c r="E29" s="245"/>
      <c r="F29" s="245"/>
      <c r="G29" s="28" t="str">
        <f>IF(ISBLANK($A29),"",IF($C29="Invalid SKU Number","",VLOOKUP($A29,'7 March 2023'!$A$14:$I$110,6,0)))</f>
        <v/>
      </c>
      <c r="H29" s="29" t="str">
        <f>IF(ISBLANK($A29),"",IF($C29="Invalid SKU Number","",VLOOKUP($A29,'7 March 2023'!$A$14:$I$108,8,0)))</f>
        <v/>
      </c>
      <c r="I29" s="183" t="str">
        <f t="shared" si="2"/>
        <v xml:space="preserve"> </v>
      </c>
      <c r="J29" s="28" t="str">
        <f>IF(ISBLANK($A29),"",IF($C29="Invalid SKU Number","",$B29*(VLOOKUP(A29,'7 March 2023'!$A$14:$I$108,4,0))))</f>
        <v/>
      </c>
      <c r="K29" s="29" t="str">
        <f>IF(ISBLANK($A29),"",IF($C29="Invalid SKU Number","",$B29*VLOOKUP(A29,'7 March 2023'!$A$14:$I$108,5,0)))</f>
        <v/>
      </c>
      <c r="L29" s="29" t="str">
        <f>IF(ISBLANK($A29),"",IF($C29="Invalid SKU Number","",$B29*VLOOKUP(A29,'7 March 2023'!$A$14:$I$108,6,0)))</f>
        <v/>
      </c>
      <c r="M29" s="7"/>
      <c r="N29" s="66" t="str">
        <f t="shared" si="1"/>
        <v/>
      </c>
      <c r="O29" s="7">
        <f t="shared" si="3"/>
        <v>0</v>
      </c>
    </row>
    <row r="30" spans="1:15">
      <c r="A30" s="61"/>
      <c r="B30" s="9"/>
      <c r="C30" s="244" t="str">
        <f t="shared" si="0"/>
        <v/>
      </c>
      <c r="D30" s="245"/>
      <c r="E30" s="245"/>
      <c r="F30" s="245"/>
      <c r="G30" s="28" t="str">
        <f>IF(ISBLANK($A30),"",IF($C30="Invalid SKU Number","",VLOOKUP($A30,'7 March 2023'!$A$14:$I$110,6,0)))</f>
        <v/>
      </c>
      <c r="H30" s="29" t="str">
        <f>IF(ISBLANK($A30),"",IF($C30="Invalid SKU Number","",VLOOKUP($A30,'7 March 2023'!$A$14:$I$108,8,0)))</f>
        <v/>
      </c>
      <c r="I30" s="183" t="str">
        <f t="shared" si="2"/>
        <v xml:space="preserve"> </v>
      </c>
      <c r="J30" s="28" t="str">
        <f>IF(ISBLANK($A30),"",IF($C30="Invalid SKU Number","",$B30*(VLOOKUP(A30,'7 March 2023'!$A$14:$I$108,4,0))))</f>
        <v/>
      </c>
      <c r="K30" s="29" t="str">
        <f>IF(ISBLANK($A30),"",IF($C30="Invalid SKU Number","",$B30*VLOOKUP(A30,'7 March 2023'!$A$14:$I$108,5,0)))</f>
        <v/>
      </c>
      <c r="L30" s="29" t="str">
        <f>IF(ISBLANK($A30),"",IF($C30="Invalid SKU Number","",$B30*VLOOKUP(A30,'7 March 2023'!$A$14:$I$108,6,0)))</f>
        <v/>
      </c>
      <c r="M30" s="7"/>
      <c r="N30" s="66" t="str">
        <f t="shared" si="1"/>
        <v/>
      </c>
      <c r="O30" s="7">
        <f t="shared" si="3"/>
        <v>0</v>
      </c>
    </row>
    <row r="31" spans="1:15">
      <c r="A31" s="61"/>
      <c r="B31" s="9"/>
      <c r="C31" s="244" t="str">
        <f t="shared" si="0"/>
        <v/>
      </c>
      <c r="D31" s="245"/>
      <c r="E31" s="245"/>
      <c r="F31" s="245"/>
      <c r="G31" s="28" t="str">
        <f>IF(ISBLANK($A31),"",IF($C31="Invalid SKU Number","",VLOOKUP($A31,'7 March 2023'!$A$14:$I$110,6,0)))</f>
        <v/>
      </c>
      <c r="H31" s="29" t="str">
        <f>IF(ISBLANK($A31),"",IF($C31="Invalid SKU Number","",VLOOKUP($A31,'7 March 2023'!$A$14:$I$108,8,0)))</f>
        <v/>
      </c>
      <c r="I31" s="183" t="str">
        <f t="shared" si="2"/>
        <v xml:space="preserve"> </v>
      </c>
      <c r="J31" s="28" t="str">
        <f>IF(ISBLANK($A31),"",IF($C31="Invalid SKU Number","",$B31*(VLOOKUP(A31,'7 March 2023'!$A$14:$I$108,4,0))))</f>
        <v/>
      </c>
      <c r="K31" s="29" t="str">
        <f>IF(ISBLANK($A31),"",IF($C31="Invalid SKU Number","",$B31*VLOOKUP(A31,'7 March 2023'!$A$14:$I$108,5,0)))</f>
        <v/>
      </c>
      <c r="L31" s="29" t="str">
        <f>IF(ISBLANK($A31),"",IF($C31="Invalid SKU Number","",$B31*VLOOKUP(A31,'7 March 2023'!$A$14:$I$108,6,0)))</f>
        <v/>
      </c>
      <c r="M31" s="7"/>
      <c r="N31" s="66" t="str">
        <f t="shared" si="1"/>
        <v/>
      </c>
      <c r="O31" s="7">
        <f t="shared" si="3"/>
        <v>0</v>
      </c>
    </row>
    <row r="32" spans="1:15">
      <c r="A32" s="61"/>
      <c r="B32" s="9"/>
      <c r="C32" s="244" t="str">
        <f t="shared" si="0"/>
        <v/>
      </c>
      <c r="D32" s="245"/>
      <c r="E32" s="245"/>
      <c r="F32" s="245"/>
      <c r="G32" s="28" t="str">
        <f>IF(ISBLANK($A32),"",IF($C32="Invalid SKU Number","",VLOOKUP($A32,'7 March 2023'!$A$14:$I$110,6,0)))</f>
        <v/>
      </c>
      <c r="H32" s="29" t="str">
        <f>IF(ISBLANK($A32),"",IF($C32="Invalid SKU Number","",VLOOKUP($A32,'7 March 2023'!$A$14:$I$108,8,0)))</f>
        <v/>
      </c>
      <c r="I32" s="183" t="str">
        <f t="shared" si="2"/>
        <v xml:space="preserve"> </v>
      </c>
      <c r="J32" s="28" t="str">
        <f>IF(ISBLANK($A32),"",IF($C32="Invalid SKU Number","",$B32*(VLOOKUP(A32,'7 March 2023'!$A$14:$I$108,4,0))))</f>
        <v/>
      </c>
      <c r="K32" s="29" t="str">
        <f>IF(ISBLANK($A32),"",IF($C32="Invalid SKU Number","",$B32*VLOOKUP(A32,'7 March 2023'!$A$14:$I$108,5,0)))</f>
        <v/>
      </c>
      <c r="L32" s="29" t="str">
        <f>IF(ISBLANK($A32),"",IF($C32="Invalid SKU Number","",$B32*VLOOKUP(A32,'7 March 2023'!$A$14:$I$108,6,0)))</f>
        <v/>
      </c>
      <c r="M32" s="7"/>
      <c r="N32" s="66" t="str">
        <f t="shared" si="1"/>
        <v/>
      </c>
      <c r="O32" s="7">
        <f t="shared" si="3"/>
        <v>0</v>
      </c>
    </row>
    <row r="33" spans="1:15">
      <c r="A33" s="61"/>
      <c r="B33" s="9"/>
      <c r="C33" s="244" t="str">
        <f t="shared" si="0"/>
        <v/>
      </c>
      <c r="D33" s="245"/>
      <c r="E33" s="245"/>
      <c r="F33" s="245"/>
      <c r="G33" s="28" t="str">
        <f>IF(ISBLANK($A33),"",IF($C33="Invalid SKU Number","",VLOOKUP($A33,'7 March 2023'!$A$14:$I$110,6,0)))</f>
        <v/>
      </c>
      <c r="H33" s="29" t="str">
        <f>IF(ISBLANK($A33),"",IF($C33="Invalid SKU Number","",VLOOKUP($A33,'7 March 2023'!$A$14:$I$108,8,0)))</f>
        <v/>
      </c>
      <c r="I33" s="183" t="str">
        <f t="shared" si="2"/>
        <v xml:space="preserve"> </v>
      </c>
      <c r="J33" s="28" t="str">
        <f>IF(ISBLANK($A33),"",IF($C33="Invalid SKU Number","",$B33*(VLOOKUP(A33,'7 March 2023'!$A$14:$I$108,4,0))))</f>
        <v/>
      </c>
      <c r="K33" s="29" t="str">
        <f>IF(ISBLANK($A33),"",IF($C33="Invalid SKU Number","",$B33*VLOOKUP(A33,'7 March 2023'!$A$14:$I$108,5,0)))</f>
        <v/>
      </c>
      <c r="L33" s="29" t="str">
        <f>IF(ISBLANK($A33),"",IF($C33="Invalid SKU Number","",$B33*VLOOKUP(A33,'7 March 2023'!$A$14:$I$108,6,0)))</f>
        <v/>
      </c>
      <c r="M33" s="7"/>
      <c r="N33" s="66" t="str">
        <f t="shared" si="1"/>
        <v/>
      </c>
      <c r="O33" s="7">
        <f t="shared" si="3"/>
        <v>0</v>
      </c>
    </row>
    <row r="34" spans="1:15">
      <c r="A34" s="61"/>
      <c r="B34" s="9"/>
      <c r="C34" s="244" t="str">
        <f t="shared" si="0"/>
        <v/>
      </c>
      <c r="D34" s="245"/>
      <c r="E34" s="245"/>
      <c r="F34" s="245"/>
      <c r="G34" s="28" t="str">
        <f>IF(ISBLANK($A34),"",IF($C34="Invalid SKU Number","",VLOOKUP($A34,'7 March 2023'!$A$14:$I$110,6,0)))</f>
        <v/>
      </c>
      <c r="H34" s="29" t="str">
        <f>IF(ISBLANK($A34),"",IF($C34="Invalid SKU Number","",VLOOKUP($A34,'7 March 2023'!$A$14:$I$108,8,0)))</f>
        <v/>
      </c>
      <c r="I34" s="183" t="str">
        <f t="shared" si="2"/>
        <v xml:space="preserve"> </v>
      </c>
      <c r="J34" s="28" t="str">
        <f>IF(ISBLANK($A34),"",IF($C34="Invalid SKU Number","",$B34*(VLOOKUP(A34,'7 March 2023'!$A$14:$I$108,4,0))))</f>
        <v/>
      </c>
      <c r="K34" s="29" t="str">
        <f>IF(ISBLANK($A34),"",IF($C34="Invalid SKU Number","",$B34*VLOOKUP(A34,'7 March 2023'!$A$14:$I$108,5,0)))</f>
        <v/>
      </c>
      <c r="L34" s="29" t="str">
        <f>IF(ISBLANK($A34),"",IF($C34="Invalid SKU Number","",$B34*VLOOKUP(A34,'7 March 2023'!$A$14:$I$108,6,0)))</f>
        <v/>
      </c>
      <c r="M34" s="7"/>
      <c r="N34" s="66" t="str">
        <f t="shared" si="1"/>
        <v/>
      </c>
      <c r="O34" s="7">
        <f t="shared" si="3"/>
        <v>0</v>
      </c>
    </row>
    <row r="35" spans="1:15">
      <c r="A35" s="61"/>
      <c r="B35" s="9"/>
      <c r="C35" s="244" t="str">
        <f t="shared" si="0"/>
        <v/>
      </c>
      <c r="D35" s="245"/>
      <c r="E35" s="245"/>
      <c r="F35" s="245"/>
      <c r="G35" s="28" t="str">
        <f>IF(ISBLANK($A35),"",IF($C35="Invalid SKU Number","",VLOOKUP($A35,'7 March 2023'!$A$14:$I$110,6,0)))</f>
        <v/>
      </c>
      <c r="H35" s="29" t="str">
        <f>IF(ISBLANK($A35),"",IF($C35="Invalid SKU Number","",VLOOKUP($A35,'7 March 2023'!$A$14:$I$108,8,0)))</f>
        <v/>
      </c>
      <c r="I35" s="183" t="str">
        <f t="shared" si="2"/>
        <v xml:space="preserve"> </v>
      </c>
      <c r="J35" s="28" t="str">
        <f>IF(ISBLANK($A35),"",IF($C35="Invalid SKU Number","",$B35*(VLOOKUP(A35,'7 March 2023'!$A$14:$I$108,4,0))))</f>
        <v/>
      </c>
      <c r="K35" s="29" t="str">
        <f>IF(ISBLANK($A35),"",IF($C35="Invalid SKU Number","",$B35*VLOOKUP(A35,'7 March 2023'!$A$14:$I$108,5,0)))</f>
        <v/>
      </c>
      <c r="L35" s="29" t="str">
        <f>IF(ISBLANK($A35),"",IF($C35="Invalid SKU Number","",$B35*VLOOKUP(A35,'7 March 2023'!$A$14:$I$108,6,0)))</f>
        <v/>
      </c>
      <c r="M35" s="7"/>
      <c r="N35" s="66" t="str">
        <f t="shared" si="1"/>
        <v/>
      </c>
      <c r="O35" s="7">
        <f t="shared" si="3"/>
        <v>0</v>
      </c>
    </row>
    <row r="36" spans="1:15">
      <c r="A36" s="61"/>
      <c r="B36" s="9"/>
      <c r="C36" s="244" t="str">
        <f t="shared" si="0"/>
        <v/>
      </c>
      <c r="D36" s="245"/>
      <c r="E36" s="245"/>
      <c r="F36" s="245"/>
      <c r="G36" s="28" t="str">
        <f>IF(ISBLANK($A36),"",IF($C36="Invalid SKU Number","",VLOOKUP($A36,'7 March 2023'!$A$14:$I$110,6,0)))</f>
        <v/>
      </c>
      <c r="H36" s="29" t="str">
        <f>IF(ISBLANK($A36),"",IF($C36="Invalid SKU Number","",VLOOKUP($A36,'7 March 2023'!$A$14:$I$108,8,0)))</f>
        <v/>
      </c>
      <c r="I36" s="183" t="str">
        <f t="shared" si="2"/>
        <v xml:space="preserve"> </v>
      </c>
      <c r="J36" s="28" t="str">
        <f>IF(ISBLANK($A36),"",IF($C36="Invalid SKU Number","",$B36*(VLOOKUP(A36,'7 March 2023'!$A$14:$I$108,4,0))))</f>
        <v/>
      </c>
      <c r="K36" s="29" t="str">
        <f>IF(ISBLANK($A36),"",IF($C36="Invalid SKU Number","",$B36*VLOOKUP(A36,'7 March 2023'!$A$14:$I$108,5,0)))</f>
        <v/>
      </c>
      <c r="L36" s="29" t="str">
        <f>IF(ISBLANK($A36),"",IF($C36="Invalid SKU Number","",$B36*VLOOKUP(A36,'7 March 2023'!$A$14:$I$108,6,0)))</f>
        <v/>
      </c>
      <c r="M36" s="7"/>
      <c r="N36" s="66" t="str">
        <f t="shared" si="1"/>
        <v/>
      </c>
      <c r="O36" s="7">
        <f t="shared" si="3"/>
        <v>0</v>
      </c>
    </row>
    <row r="37" spans="1:15">
      <c r="A37" s="61"/>
      <c r="B37" s="9"/>
      <c r="C37" s="244" t="str">
        <f t="shared" si="0"/>
        <v/>
      </c>
      <c r="D37" s="245"/>
      <c r="E37" s="245"/>
      <c r="F37" s="245"/>
      <c r="G37" s="28" t="str">
        <f>IF(ISBLANK($A37),"",IF($C37="Invalid SKU Number","",VLOOKUP($A37,'7 March 2023'!$A$14:$I$110,6,0)))</f>
        <v/>
      </c>
      <c r="H37" s="29" t="str">
        <f>IF(ISBLANK($A37),"",IF($C37="Invalid SKU Number","",VLOOKUP($A37,'7 March 2023'!$A$14:$I$108,8,0)))</f>
        <v/>
      </c>
      <c r="I37" s="183" t="str">
        <f t="shared" si="2"/>
        <v xml:space="preserve"> </v>
      </c>
      <c r="J37" s="28" t="str">
        <f>IF(ISBLANK($A37),"",IF($C37="Invalid SKU Number","",$B37*(VLOOKUP(A37,'7 March 2023'!$A$14:$I$108,4,0))))</f>
        <v/>
      </c>
      <c r="K37" s="29" t="str">
        <f>IF(ISBLANK($A37),"",IF($C37="Invalid SKU Number","",$B37*VLOOKUP(A37,'7 March 2023'!$A$14:$I$108,5,0)))</f>
        <v/>
      </c>
      <c r="L37" s="29" t="str">
        <f>IF(ISBLANK($A37),"",IF($C37="Invalid SKU Number","",$B37*VLOOKUP(A37,'7 March 2023'!$A$14:$I$108,6,0)))</f>
        <v/>
      </c>
      <c r="M37" s="7"/>
      <c r="N37" s="66" t="str">
        <f t="shared" si="1"/>
        <v/>
      </c>
      <c r="O37" s="7">
        <f t="shared" si="3"/>
        <v>0</v>
      </c>
    </row>
    <row r="38" spans="1:15">
      <c r="A38" s="61"/>
      <c r="B38" s="9"/>
      <c r="C38" s="244" t="str">
        <f t="shared" si="0"/>
        <v/>
      </c>
      <c r="D38" s="245"/>
      <c r="E38" s="245"/>
      <c r="F38" s="245"/>
      <c r="G38" s="28" t="str">
        <f>IF(ISBLANK($A38),"",IF($C38="Invalid SKU Number","",VLOOKUP($A38,'7 March 2023'!$A$14:$I$110,6,0)))</f>
        <v/>
      </c>
      <c r="H38" s="29" t="str">
        <f>IF(ISBLANK($A38),"",IF($C38="Invalid SKU Number","",VLOOKUP($A38,'7 March 2023'!$A$14:$I$108,8,0)))</f>
        <v/>
      </c>
      <c r="I38" s="183" t="str">
        <f t="shared" si="2"/>
        <v xml:space="preserve"> </v>
      </c>
      <c r="J38" s="28" t="str">
        <f>IF(ISBLANK($A38),"",IF($C38="Invalid SKU Number","",$B38*(VLOOKUP(A38,'7 March 2023'!$A$14:$I$108,4,0))))</f>
        <v/>
      </c>
      <c r="K38" s="29" t="str">
        <f>IF(ISBLANK($A38),"",IF($C38="Invalid SKU Number","",$B38*VLOOKUP(A38,'7 March 2023'!$A$14:$I$108,5,0)))</f>
        <v/>
      </c>
      <c r="L38" s="29" t="str">
        <f>IF(ISBLANK($A38),"",IF($C38="Invalid SKU Number","",$B38*VLOOKUP(A38,'7 March 2023'!$A$14:$I$108,6,0)))</f>
        <v/>
      </c>
      <c r="M38" s="7"/>
      <c r="N38" s="66" t="str">
        <f t="shared" si="1"/>
        <v/>
      </c>
      <c r="O38" s="7">
        <f t="shared" si="3"/>
        <v>0</v>
      </c>
    </row>
    <row r="39" spans="1:15">
      <c r="A39" s="61"/>
      <c r="B39" s="9"/>
      <c r="C39" s="244" t="str">
        <f t="shared" si="0"/>
        <v/>
      </c>
      <c r="D39" s="245"/>
      <c r="E39" s="245"/>
      <c r="F39" s="245"/>
      <c r="G39" s="28" t="str">
        <f>IF(ISBLANK($A39),"",IF($C39="Invalid SKU Number","",VLOOKUP($A39,'7 March 2023'!$A$14:$I$110,6,0)))</f>
        <v/>
      </c>
      <c r="H39" s="29" t="str">
        <f>IF(ISBLANK($A39),"",IF($C39="Invalid SKU Number","",VLOOKUP($A39,'7 March 2023'!$A$14:$I$108,8,0)))</f>
        <v/>
      </c>
      <c r="I39" s="183" t="str">
        <f t="shared" si="2"/>
        <v xml:space="preserve"> </v>
      </c>
      <c r="J39" s="28" t="str">
        <f>IF(ISBLANK($A39),"",IF($C39="Invalid SKU Number","",$B39*(VLOOKUP(A39,'7 March 2023'!$A$14:$I$108,4,0))))</f>
        <v/>
      </c>
      <c r="K39" s="29" t="str">
        <f>IF(ISBLANK($A39),"",IF($C39="Invalid SKU Number","",$B39*VLOOKUP(A39,'7 March 2023'!$A$14:$I$108,5,0)))</f>
        <v/>
      </c>
      <c r="L39" s="29" t="str">
        <f>IF(ISBLANK($A39),"",IF($C39="Invalid SKU Number","",$B39*VLOOKUP(A39,'7 March 2023'!$A$14:$I$108,6,0)))</f>
        <v/>
      </c>
      <c r="M39" s="7"/>
      <c r="N39" s="66" t="str">
        <f t="shared" si="1"/>
        <v/>
      </c>
      <c r="O39" s="7">
        <f t="shared" si="3"/>
        <v>0</v>
      </c>
    </row>
    <row r="40" spans="1:15">
      <c r="A40" s="61"/>
      <c r="B40" s="9"/>
      <c r="C40" s="244" t="str">
        <f t="shared" si="0"/>
        <v/>
      </c>
      <c r="D40" s="245"/>
      <c r="E40" s="245"/>
      <c r="F40" s="245"/>
      <c r="G40" s="28" t="str">
        <f>IF(ISBLANK($A40),"",IF($C40="Invalid SKU Number","",VLOOKUP($A40,'7 March 2023'!$A$14:$I$110,6,0)))</f>
        <v/>
      </c>
      <c r="H40" s="29" t="str">
        <f>IF(ISBLANK($A40),"",IF($C40="Invalid SKU Number","",VLOOKUP($A40,'7 March 2023'!$A$14:$I$108,8,0)))</f>
        <v/>
      </c>
      <c r="I40" s="183" t="str">
        <f t="shared" si="2"/>
        <v xml:space="preserve"> </v>
      </c>
      <c r="J40" s="28" t="str">
        <f>IF(ISBLANK($A40),"",IF($C40="Invalid SKU Number","",$B40*(VLOOKUP(A40,'7 March 2023'!$A$14:$I$108,4,0))))</f>
        <v/>
      </c>
      <c r="K40" s="29" t="str">
        <f>IF(ISBLANK($A40),"",IF($C40="Invalid SKU Number","",$B40*VLOOKUP(A40,'7 March 2023'!$A$14:$I$108,5,0)))</f>
        <v/>
      </c>
      <c r="L40" s="29" t="str">
        <f>IF(ISBLANK($A40),"",IF($C40="Invalid SKU Number","",$B40*VLOOKUP(A40,'7 March 2023'!$A$14:$I$108,6,0)))</f>
        <v/>
      </c>
      <c r="M40" s="7"/>
      <c r="N40" s="66" t="str">
        <f t="shared" si="1"/>
        <v/>
      </c>
      <c r="O40" s="7">
        <f t="shared" si="3"/>
        <v>0</v>
      </c>
    </row>
    <row r="41" spans="1:15">
      <c r="A41" s="61"/>
      <c r="B41" s="9"/>
      <c r="C41" s="244" t="str">
        <f t="shared" si="0"/>
        <v/>
      </c>
      <c r="D41" s="245"/>
      <c r="E41" s="245"/>
      <c r="F41" s="245"/>
      <c r="G41" s="28" t="str">
        <f>IF(ISBLANK($A41),"",IF($C41="Invalid SKU Number","",VLOOKUP($A41,'7 March 2023'!$A$14:$I$110,6,0)))</f>
        <v/>
      </c>
      <c r="H41" s="29" t="str">
        <f>IF(ISBLANK($A41),"",IF($C41="Invalid SKU Number","",VLOOKUP($A41,'7 March 2023'!$A$14:$I$108,8,0)))</f>
        <v/>
      </c>
      <c r="I41" s="183" t="str">
        <f t="shared" si="2"/>
        <v xml:space="preserve"> </v>
      </c>
      <c r="J41" s="28" t="str">
        <f>IF(ISBLANK($A41),"",IF($C41="Invalid SKU Number","",$B41*(VLOOKUP(A41,'7 March 2023'!$A$14:$I$108,4,0))))</f>
        <v/>
      </c>
      <c r="K41" s="29" t="str">
        <f>IF(ISBLANK($A41),"",IF($C41="Invalid SKU Number","",$B41*VLOOKUP(A41,'7 March 2023'!$A$14:$I$108,5,0)))</f>
        <v/>
      </c>
      <c r="L41" s="29" t="str">
        <f>IF(ISBLANK($A41),"",IF($C41="Invalid SKU Number","",$B41*VLOOKUP(A41,'7 March 2023'!$A$14:$I$108,6,0)))</f>
        <v/>
      </c>
      <c r="M41" s="7"/>
      <c r="N41" s="66" t="str">
        <f t="shared" si="1"/>
        <v/>
      </c>
      <c r="O41" s="7">
        <f t="shared" si="3"/>
        <v>0</v>
      </c>
    </row>
    <row r="42" spans="1:15">
      <c r="A42" s="61"/>
      <c r="B42" s="9"/>
      <c r="C42" s="244" t="str">
        <f t="shared" si="0"/>
        <v/>
      </c>
      <c r="D42" s="245"/>
      <c r="E42" s="245"/>
      <c r="F42" s="245"/>
      <c r="G42" s="28" t="str">
        <f>IF(ISBLANK($A42),"",IF($C42="Invalid SKU Number","",VLOOKUP($A42,'7 March 2023'!$A$14:$I$110,6,0)))</f>
        <v/>
      </c>
      <c r="H42" s="29" t="str">
        <f>IF(ISBLANK($A42),"",IF($C42="Invalid SKU Number","",VLOOKUP($A42,'7 March 2023'!$A$14:$I$108,8,0)))</f>
        <v/>
      </c>
      <c r="I42" s="183" t="str">
        <f t="shared" si="2"/>
        <v xml:space="preserve"> </v>
      </c>
      <c r="J42" s="28" t="str">
        <f>IF(ISBLANK($A42),"",IF($C42="Invalid SKU Number","",$B42*(VLOOKUP(A42,'7 March 2023'!$A$14:$I$108,4,0))))</f>
        <v/>
      </c>
      <c r="K42" s="29" t="str">
        <f>IF(ISBLANK($A42),"",IF($C42="Invalid SKU Number","",$B42*VLOOKUP(A42,'7 March 2023'!$A$14:$I$108,5,0)))</f>
        <v/>
      </c>
      <c r="L42" s="29" t="str">
        <f>IF(ISBLANK($A42),"",IF($C42="Invalid SKU Number","",$B42*VLOOKUP(A42,'7 March 2023'!$A$14:$I$108,6,0)))</f>
        <v/>
      </c>
      <c r="M42" s="7"/>
      <c r="N42" s="66" t="str">
        <f t="shared" si="1"/>
        <v/>
      </c>
      <c r="O42" s="7">
        <f t="shared" si="3"/>
        <v>0</v>
      </c>
    </row>
    <row r="43" spans="1:15">
      <c r="A43" s="61"/>
      <c r="B43" s="9"/>
      <c r="C43" s="244" t="str">
        <f t="shared" si="0"/>
        <v/>
      </c>
      <c r="D43" s="245"/>
      <c r="E43" s="245"/>
      <c r="F43" s="245"/>
      <c r="G43" s="28" t="str">
        <f>IF(ISBLANK($A43),"",IF($C43="Invalid SKU Number","",VLOOKUP($A43,'7 March 2023'!$A$14:$I$110,6,0)))</f>
        <v/>
      </c>
      <c r="H43" s="29" t="str">
        <f>IF(ISBLANK($A43),"",IF($C43="Invalid SKU Number","",VLOOKUP($A43,'7 March 2023'!$A$14:$I$108,8,0)))</f>
        <v/>
      </c>
      <c r="I43" s="183" t="str">
        <f t="shared" si="2"/>
        <v xml:space="preserve"> </v>
      </c>
      <c r="J43" s="28" t="str">
        <f>IF(ISBLANK($A43),"",IF($C43="Invalid SKU Number","",$B43*(VLOOKUP(A43,'7 March 2023'!$A$14:$I$108,4,0))))</f>
        <v/>
      </c>
      <c r="K43" s="29" t="str">
        <f>IF(ISBLANK($A43),"",IF($C43="Invalid SKU Number","",$B43*VLOOKUP(A43,'7 March 2023'!$A$14:$I$108,5,0)))</f>
        <v/>
      </c>
      <c r="L43" s="29" t="str">
        <f>IF(ISBLANK($A43),"",IF($C43="Invalid SKU Number","",$B43*VLOOKUP(A43,'7 March 2023'!$A$14:$I$108,6,0)))</f>
        <v/>
      </c>
      <c r="M43" s="7"/>
      <c r="N43" s="66" t="str">
        <f t="shared" si="1"/>
        <v/>
      </c>
      <c r="O43" s="7">
        <f t="shared" si="3"/>
        <v>0</v>
      </c>
    </row>
    <row r="44" spans="1:15">
      <c r="A44" s="61"/>
      <c r="B44" s="9"/>
      <c r="C44" s="244" t="str">
        <f t="shared" si="0"/>
        <v/>
      </c>
      <c r="D44" s="245"/>
      <c r="E44" s="245"/>
      <c r="F44" s="245"/>
      <c r="G44" s="28" t="str">
        <f>IF(ISBLANK($A44),"",IF($C44="Invalid SKU Number","",VLOOKUP($A44,'7 March 2023'!$A$14:$I$110,6,0)))</f>
        <v/>
      </c>
      <c r="H44" s="29" t="str">
        <f>IF(ISBLANK($A44),"",IF($C44="Invalid SKU Number","",VLOOKUP($A44,'7 March 2023'!$A$14:$I$108,8,0)))</f>
        <v/>
      </c>
      <c r="I44" s="183" t="str">
        <f t="shared" si="2"/>
        <v xml:space="preserve"> </v>
      </c>
      <c r="J44" s="28" t="str">
        <f>IF(ISBLANK($A44),"",IF($C44="Invalid SKU Number","",$B44*(VLOOKUP(A44,'7 March 2023'!$A$14:$I$108,4,0))))</f>
        <v/>
      </c>
      <c r="K44" s="29" t="str">
        <f>IF(ISBLANK($A44),"",IF($C44="Invalid SKU Number","",$B44*VLOOKUP(A44,'7 March 2023'!$A$14:$I$108,5,0)))</f>
        <v/>
      </c>
      <c r="L44" s="29" t="str">
        <f>IF(ISBLANK($A44),"",IF($C44="Invalid SKU Number","",$B44*VLOOKUP(A44,'7 March 2023'!$A$14:$I$108,6,0)))</f>
        <v/>
      </c>
      <c r="M44" s="7"/>
      <c r="N44" s="66" t="str">
        <f t="shared" si="1"/>
        <v/>
      </c>
      <c r="O44" s="7">
        <f t="shared" si="3"/>
        <v>0</v>
      </c>
    </row>
    <row r="45" spans="1:15">
      <c r="A45" s="61"/>
      <c r="B45" s="9"/>
      <c r="C45" s="244" t="str">
        <f t="shared" si="0"/>
        <v/>
      </c>
      <c r="D45" s="245"/>
      <c r="E45" s="245"/>
      <c r="F45" s="245"/>
      <c r="G45" s="28" t="str">
        <f>IF(ISBLANK($A45),"",IF($C45="Invalid SKU Number","",VLOOKUP($A45,'7 March 2023'!$A$14:$I$110,6,0)))</f>
        <v/>
      </c>
      <c r="H45" s="29" t="str">
        <f>IF(ISBLANK($A45),"",IF($C45="Invalid SKU Number","",VLOOKUP($A45,'7 March 2023'!$A$14:$I$108,8,0)))</f>
        <v/>
      </c>
      <c r="I45" s="183" t="str">
        <f t="shared" si="2"/>
        <v xml:space="preserve"> </v>
      </c>
      <c r="J45" s="28" t="str">
        <f>IF(ISBLANK($A45),"",IF($C45="Invalid SKU Number","",$B45*(VLOOKUP(A45,'7 March 2023'!$A$14:$I$108,4,0))))</f>
        <v/>
      </c>
      <c r="K45" s="29" t="str">
        <f>IF(ISBLANK($A45),"",IF($C45="Invalid SKU Number","",$B45*VLOOKUP(A45,'7 March 2023'!$A$14:$I$108,5,0)))</f>
        <v/>
      </c>
      <c r="L45" s="29" t="str">
        <f>IF(ISBLANK($A45),"",IF($C45="Invalid SKU Number","",$B45*VLOOKUP(A45,'7 March 2023'!$A$14:$I$108,6,0)))</f>
        <v/>
      </c>
      <c r="M45" s="7"/>
      <c r="N45" s="66" t="str">
        <f t="shared" si="1"/>
        <v/>
      </c>
      <c r="O45" s="7">
        <f t="shared" si="3"/>
        <v>0</v>
      </c>
    </row>
    <row r="46" spans="1:15">
      <c r="A46" s="61"/>
      <c r="B46" s="9"/>
      <c r="C46" s="244" t="str">
        <f t="shared" si="0"/>
        <v/>
      </c>
      <c r="D46" s="245"/>
      <c r="E46" s="245"/>
      <c r="F46" s="245"/>
      <c r="G46" s="28" t="str">
        <f>IF(ISBLANK($A46),"",IF($C46="Invalid SKU Number","",VLOOKUP($A46,'7 March 2023'!$A$14:$I$110,6,0)))</f>
        <v/>
      </c>
      <c r="H46" s="29" t="str">
        <f>IF(ISBLANK($A46),"",IF($C46="Invalid SKU Number","",VLOOKUP($A46,'7 March 2023'!$A$14:$I$108,8,0)))</f>
        <v/>
      </c>
      <c r="I46" s="183" t="str">
        <f t="shared" si="2"/>
        <v xml:space="preserve"> </v>
      </c>
      <c r="J46" s="28" t="str">
        <f>IF(ISBLANK($A46),"",IF($C46="Invalid SKU Number","",$B46*(VLOOKUP(A46,'7 March 2023'!$A$14:$I$108,4,0))))</f>
        <v/>
      </c>
      <c r="K46" s="29" t="str">
        <f>IF(ISBLANK($A46),"",IF($C46="Invalid SKU Number","",$B46*VLOOKUP(A46,'7 March 2023'!$A$14:$I$108,5,0)))</f>
        <v/>
      </c>
      <c r="L46" s="29" t="str">
        <f>IF(ISBLANK($A46),"",IF($C46="Invalid SKU Number","",$B46*VLOOKUP(A46,'7 March 2023'!$A$14:$I$108,6,0)))</f>
        <v/>
      </c>
      <c r="M46" s="7"/>
      <c r="N46" s="66" t="str">
        <f t="shared" si="1"/>
        <v/>
      </c>
      <c r="O46" s="7">
        <f t="shared" si="3"/>
        <v>0</v>
      </c>
    </row>
    <row r="47" spans="1:15">
      <c r="A47" s="61"/>
      <c r="B47" s="9"/>
      <c r="C47" s="244" t="str">
        <f t="shared" si="0"/>
        <v/>
      </c>
      <c r="D47" s="245"/>
      <c r="E47" s="245"/>
      <c r="F47" s="245"/>
      <c r="G47" s="28" t="str">
        <f>IF(ISBLANK($A47),"",IF($C47="Invalid SKU Number","",VLOOKUP($A47,'7 March 2023'!$A$14:$I$110,6,0)))</f>
        <v/>
      </c>
      <c r="H47" s="29" t="str">
        <f>IF(ISBLANK($A47),"",IF($C47="Invalid SKU Number","",VLOOKUP($A47,'7 March 2023'!$A$14:$I$108,8,0)))</f>
        <v/>
      </c>
      <c r="I47" s="183" t="str">
        <f t="shared" si="2"/>
        <v xml:space="preserve"> </v>
      </c>
      <c r="J47" s="28" t="str">
        <f>IF(ISBLANK($A47),"",IF($C47="Invalid SKU Number","",$B47*(VLOOKUP(A47,'7 March 2023'!$A$14:$I$108,4,0))))</f>
        <v/>
      </c>
      <c r="K47" s="29" t="str">
        <f>IF(ISBLANK($A47),"",IF($C47="Invalid SKU Number","",$B47*VLOOKUP(A47,'7 March 2023'!$A$14:$I$108,5,0)))</f>
        <v/>
      </c>
      <c r="L47" s="29" t="str">
        <f>IF(ISBLANK($A47),"",IF($C47="Invalid SKU Number","",$B47*VLOOKUP(A47,'7 March 2023'!$A$14:$I$108,6,0)))</f>
        <v/>
      </c>
      <c r="M47" s="7"/>
      <c r="N47" s="66" t="str">
        <f t="shared" si="1"/>
        <v/>
      </c>
      <c r="O47" s="7">
        <f t="shared" si="3"/>
        <v>0</v>
      </c>
    </row>
    <row r="48" spans="1:15">
      <c r="A48" s="61"/>
      <c r="B48" s="9"/>
      <c r="C48" s="244" t="str">
        <f t="shared" si="0"/>
        <v/>
      </c>
      <c r="D48" s="245"/>
      <c r="E48" s="245"/>
      <c r="F48" s="245"/>
      <c r="G48" s="28" t="str">
        <f>IF(ISBLANK($A48),"",IF($C48="Invalid SKU Number","",VLOOKUP($A48,'7 March 2023'!$A$14:$I$110,6,0)))</f>
        <v/>
      </c>
      <c r="H48" s="29" t="str">
        <f>IF(ISBLANK($A48),"",IF($C48="Invalid SKU Number","",VLOOKUP($A48,'7 March 2023'!$A$14:$I$108,8,0)))</f>
        <v/>
      </c>
      <c r="I48" s="183" t="str">
        <f t="shared" si="2"/>
        <v xml:space="preserve"> </v>
      </c>
      <c r="J48" s="28" t="str">
        <f>IF(ISBLANK($A48),"",IF($C48="Invalid SKU Number","",$B48*(VLOOKUP(A48,'7 March 2023'!$A$14:$I$108,4,0))))</f>
        <v/>
      </c>
      <c r="K48" s="29" t="str">
        <f>IF(ISBLANK($A48),"",IF($C48="Invalid SKU Number","",$B48*VLOOKUP(A48,'7 March 2023'!$A$14:$I$108,5,0)))</f>
        <v/>
      </c>
      <c r="L48" s="29" t="str">
        <f>IF(ISBLANK($A48),"",IF($C48="Invalid SKU Number","",$B48*VLOOKUP(A48,'7 March 2023'!$A$14:$I$108,6,0)))</f>
        <v/>
      </c>
      <c r="M48" s="7"/>
      <c r="N48" s="66" t="str">
        <f t="shared" si="1"/>
        <v/>
      </c>
      <c r="O48" s="7">
        <f t="shared" si="3"/>
        <v>0</v>
      </c>
    </row>
    <row r="49" spans="1:17">
      <c r="A49" s="27"/>
      <c r="B49" s="9"/>
      <c r="C49" s="244" t="str">
        <f t="shared" si="0"/>
        <v/>
      </c>
      <c r="D49" s="245"/>
      <c r="E49" s="245"/>
      <c r="F49" s="245"/>
      <c r="G49" s="28" t="str">
        <f>IF(ISBLANK($A49),"",IF($C49="Invalid SKU Number","",VLOOKUP($A49,'7 March 2023'!$A$14:$I$110,6,0)))</f>
        <v/>
      </c>
      <c r="H49" s="29" t="str">
        <f>IF(ISBLANK($A49),"",IF($C49="Invalid SKU Number","",VLOOKUP($A49,'7 March 2023'!$A$14:$I$108,8,0)))</f>
        <v/>
      </c>
      <c r="I49" s="183" t="str">
        <f t="shared" si="2"/>
        <v xml:space="preserve"> </v>
      </c>
      <c r="J49" s="28" t="str">
        <f>IF(ISBLANK($A49),"",IF($C49="Invalid SKU Number","",$B49*(VLOOKUP(A49,'7 March 2023'!$A$14:$I$108,4,0))))</f>
        <v/>
      </c>
      <c r="K49" s="29" t="str">
        <f>IF(ISBLANK($A49),"",IF($C49="Invalid SKU Number","",$B49*VLOOKUP(A49,'7 March 2023'!$A$14:$I$108,5,0)))</f>
        <v/>
      </c>
      <c r="L49" s="29" t="str">
        <f>IF(ISBLANK($A49),"",IF($C49="Invalid SKU Number","",$B49*VLOOKUP(A49,'7 March 2023'!$A$14:$I$108,6,0)))</f>
        <v/>
      </c>
      <c r="M49" s="7"/>
      <c r="N49" s="66" t="str">
        <f t="shared" si="1"/>
        <v/>
      </c>
      <c r="O49" s="7">
        <f t="shared" si="3"/>
        <v>0</v>
      </c>
    </row>
    <row r="50" spans="1:17">
      <c r="A50" s="27"/>
      <c r="B50" s="9"/>
      <c r="C50" s="244" t="str">
        <f t="shared" si="0"/>
        <v/>
      </c>
      <c r="D50" s="245"/>
      <c r="E50" s="245"/>
      <c r="F50" s="245"/>
      <c r="G50" s="28" t="str">
        <f>IF(ISBLANK($A50),"",IF($C50="Invalid SKU Number","",VLOOKUP($A50,'7 March 2023'!$A$14:$I$110,6,0)))</f>
        <v/>
      </c>
      <c r="H50" s="29" t="str">
        <f>IF(ISBLANK($A50),"",IF($C50="Invalid SKU Number","",VLOOKUP($A50,'7 March 2023'!$A$14:$I$108,8,0)))</f>
        <v/>
      </c>
      <c r="I50" s="183" t="str">
        <f t="shared" si="2"/>
        <v xml:space="preserve"> </v>
      </c>
      <c r="J50" s="28" t="str">
        <f>IF(ISBLANK($A50),"",IF($C50="Invalid SKU Number","",$B50*(VLOOKUP(A50,'7 March 2023'!$A$14:$I$108,4,0))))</f>
        <v/>
      </c>
      <c r="K50" s="29" t="str">
        <f>IF(ISBLANK($A50),"",IF($C50="Invalid SKU Number","",$B50*VLOOKUP(A50,'7 March 2023'!$A$14:$I$108,5,0)))</f>
        <v/>
      </c>
      <c r="L50" s="29" t="str">
        <f>IF(ISBLANK($A50),"",IF($C50="Invalid SKU Number","",$B50*VLOOKUP(A50,'7 March 2023'!$A$14:$I$108,6,0)))</f>
        <v/>
      </c>
      <c r="M50" s="7"/>
      <c r="N50" s="66" t="str">
        <f t="shared" si="1"/>
        <v/>
      </c>
      <c r="O50" s="7">
        <f t="shared" si="3"/>
        <v>0</v>
      </c>
    </row>
    <row r="51" spans="1:17" ht="13.5" thickBot="1">
      <c r="A51" s="27"/>
      <c r="B51" s="9"/>
      <c r="C51" s="288" t="str">
        <f>IFERROR(VLOOKUP(A51,price,2,FALSE),"")</f>
        <v/>
      </c>
      <c r="D51" s="288"/>
      <c r="E51" s="288"/>
      <c r="F51" s="288"/>
      <c r="G51" s="28" t="str">
        <f>IF(ISBLANK($A51),"",IF($C51="Invalid SKU Number","",VLOOKUP($A51,'7 March 2023'!$A$14:$I$110,6,0)))</f>
        <v/>
      </c>
      <c r="H51" s="29" t="str">
        <f>IF(ISBLANK($A51),"",IF($C51="Invalid SKU Number","",VLOOKUP($A51,'7 March 2023'!$A$14:$I$108,8,0)))</f>
        <v/>
      </c>
      <c r="I51" s="183" t="str">
        <f t="shared" si="2"/>
        <v xml:space="preserve"> </v>
      </c>
      <c r="J51" s="28" t="str">
        <f>IF(ISBLANK($A51),"",IF($C51="Invalid SKU Number","",$B51*(VLOOKUP(A51,'7 March 2023'!$A$14:$I$108,4,0))))</f>
        <v/>
      </c>
      <c r="K51" s="29" t="str">
        <f>IF(ISBLANK($A51),"",IF($C51="Invalid SKU Number","",$B51*VLOOKUP(A51,'7 March 2023'!$A$14:$I$108,5,0)))</f>
        <v/>
      </c>
      <c r="L51" s="29" t="str">
        <f>IF(ISBLANK($A51),"",IF($C51="Invalid SKU Number","",$B51*VLOOKUP(A51,'7 March 2023'!$A$14:$I$108,6,0)))</f>
        <v/>
      </c>
      <c r="M51" s="119">
        <f>SUM(M20:M50)</f>
        <v>0</v>
      </c>
      <c r="N51" s="119"/>
      <c r="O51" s="119">
        <f>SUM(O20:O50)</f>
        <v>0</v>
      </c>
      <c r="P51" s="119" t="str">
        <f>IF($J$52&gt;=100,"0",IF($K$11=$Z$2,"85",IF($K$11=$Z$3,"85",IF($K$11=$Z$4,"85","0"))))</f>
        <v>85</v>
      </c>
      <c r="Q51" s="119">
        <f>IF(K11=Z2,85,IF(AND(K11=Z4,J52&gt;=100),0,IF(AND(K11=Z3,J52&gt;=100),0,85)))</f>
        <v>85</v>
      </c>
    </row>
    <row r="52" spans="1:17" ht="13.5" thickTop="1">
      <c r="A52" s="30"/>
      <c r="B52" s="30"/>
      <c r="C52" s="30"/>
      <c r="D52" s="30"/>
      <c r="E52" s="30"/>
      <c r="F52" s="129" t="s">
        <v>51</v>
      </c>
      <c r="G52" s="33"/>
      <c r="H52" s="33"/>
      <c r="I52" s="33">
        <f>SUM(I20:I51)</f>
        <v>0</v>
      </c>
      <c r="J52" s="31">
        <f>SUM(J20:J51)</f>
        <v>0</v>
      </c>
      <c r="K52" s="32">
        <f>SUM(K20:K51)</f>
        <v>0</v>
      </c>
      <c r="L52" s="33">
        <f>SUM(L20:L51)</f>
        <v>0</v>
      </c>
    </row>
    <row r="53" spans="1:17" ht="12.75" customHeight="1">
      <c r="A53" s="34" t="str">
        <f>'7 March 2023'!K2</f>
        <v>Effective Pricing Date 7 March 2023</v>
      </c>
      <c r="B53" s="35"/>
      <c r="C53" s="35"/>
      <c r="D53" s="36"/>
      <c r="E53" s="30"/>
      <c r="F53" s="30"/>
      <c r="G53" s="37"/>
      <c r="H53" s="38"/>
      <c r="I53" s="39"/>
      <c r="J53" s="233" t="s">
        <v>305</v>
      </c>
      <c r="K53" s="234"/>
      <c r="L53" s="116">
        <f>O51</f>
        <v>0</v>
      </c>
    </row>
    <row r="54" spans="1:17">
      <c r="A54" s="37"/>
      <c r="B54" s="37"/>
      <c r="C54" s="37"/>
      <c r="D54" s="37"/>
      <c r="E54" s="30"/>
      <c r="F54" s="30"/>
      <c r="G54" s="37"/>
      <c r="H54" s="38"/>
      <c r="I54" s="39"/>
      <c r="J54" s="231" t="s">
        <v>52</v>
      </c>
      <c r="K54" s="232"/>
      <c r="L54" s="117">
        <f>L52-L53</f>
        <v>0</v>
      </c>
    </row>
    <row r="55" spans="1:17">
      <c r="A55" s="226" t="s">
        <v>56</v>
      </c>
      <c r="B55" s="227"/>
      <c r="C55" s="227"/>
      <c r="D55" s="227"/>
      <c r="E55" s="227"/>
      <c r="F55" s="227"/>
      <c r="G55" s="228"/>
      <c r="H55" s="38"/>
      <c r="I55" s="39"/>
      <c r="J55" s="63"/>
      <c r="K55" s="63"/>
      <c r="L55" s="118"/>
    </row>
    <row r="56" spans="1:17">
      <c r="A56" s="40"/>
      <c r="B56" s="41"/>
      <c r="C56" s="41"/>
      <c r="D56" s="41"/>
      <c r="E56" s="41"/>
      <c r="F56" s="41"/>
      <c r="G56" s="42"/>
      <c r="H56" s="38"/>
      <c r="I56" s="39"/>
      <c r="J56" s="252" t="s">
        <v>307</v>
      </c>
      <c r="K56" s="253"/>
      <c r="L56" s="254">
        <f>Q51</f>
        <v>85</v>
      </c>
    </row>
    <row r="57" spans="1:17">
      <c r="A57" s="40" t="s">
        <v>57</v>
      </c>
      <c r="B57" s="41"/>
      <c r="C57" s="43"/>
      <c r="D57" s="43"/>
      <c r="E57" s="41"/>
      <c r="F57" s="41"/>
      <c r="G57" s="42"/>
      <c r="H57" s="38"/>
      <c r="I57" s="39"/>
      <c r="J57" s="252"/>
      <c r="K57" s="253"/>
      <c r="L57" s="255"/>
    </row>
    <row r="58" spans="1:17">
      <c r="A58" s="44"/>
      <c r="B58" s="45"/>
      <c r="C58" s="45"/>
      <c r="D58" s="45"/>
      <c r="E58" s="41"/>
      <c r="F58" s="41"/>
      <c r="G58" s="42"/>
      <c r="H58" s="38"/>
      <c r="I58" s="39"/>
      <c r="J58" s="231" t="s">
        <v>306</v>
      </c>
      <c r="K58" s="232"/>
      <c r="L58" s="117">
        <f>L54+L55+L56+L57</f>
        <v>85</v>
      </c>
    </row>
    <row r="59" spans="1:17" ht="13.5" thickBot="1">
      <c r="A59" s="40" t="s">
        <v>58</v>
      </c>
      <c r="B59" s="41"/>
      <c r="C59" s="43"/>
      <c r="D59" s="43"/>
      <c r="E59" s="41"/>
      <c r="F59" s="41"/>
      <c r="G59" s="42"/>
      <c r="H59" s="38"/>
      <c r="I59" s="39"/>
      <c r="J59" s="231" t="s">
        <v>54</v>
      </c>
      <c r="K59" s="232"/>
      <c r="L59" s="119">
        <f>L58*16%</f>
        <v>13.6</v>
      </c>
    </row>
    <row r="60" spans="1:17" ht="19.5" thickTop="1">
      <c r="A60" s="40"/>
      <c r="B60" s="41"/>
      <c r="C60" s="41"/>
      <c r="D60" s="41"/>
      <c r="E60" s="41"/>
      <c r="F60" s="41"/>
      <c r="G60" s="42"/>
      <c r="H60" s="46"/>
      <c r="I60" s="47"/>
      <c r="J60" s="237" t="s">
        <v>55</v>
      </c>
      <c r="K60" s="238"/>
      <c r="L60" s="120">
        <f>L58+L59</f>
        <v>98.6</v>
      </c>
    </row>
    <row r="61" spans="1:17" ht="7.5" customHeight="1">
      <c r="A61" s="40"/>
      <c r="B61" s="41"/>
      <c r="C61" s="41"/>
      <c r="D61" s="41"/>
      <c r="E61" s="41"/>
      <c r="F61" s="41"/>
      <c r="G61" s="42"/>
      <c r="H61" s="39"/>
      <c r="I61" s="39"/>
      <c r="J61" s="64"/>
      <c r="K61" s="63"/>
      <c r="L61" s="65"/>
    </row>
    <row r="62" spans="1:17">
      <c r="A62" s="40" t="s">
        <v>59</v>
      </c>
      <c r="B62" s="41"/>
      <c r="C62" s="43"/>
      <c r="D62" s="43"/>
      <c r="E62" s="41" t="s">
        <v>60</v>
      </c>
      <c r="F62" s="43"/>
      <c r="G62" s="48"/>
      <c r="H62" s="49"/>
      <c r="I62" s="50"/>
    </row>
    <row r="63" spans="1:17">
      <c r="A63" s="51"/>
      <c r="B63" s="43"/>
      <c r="C63" s="43"/>
      <c r="D63" s="43"/>
      <c r="E63" s="43"/>
      <c r="F63" s="43"/>
      <c r="G63" s="48"/>
      <c r="H63" s="49"/>
      <c r="I63" s="225" t="s">
        <v>318</v>
      </c>
      <c r="J63" s="225"/>
      <c r="K63" s="225"/>
      <c r="L63" s="130">
        <f>I52-L60</f>
        <v>-98.6</v>
      </c>
    </row>
    <row r="64" spans="1:17">
      <c r="F64" s="155" t="s">
        <v>347</v>
      </c>
      <c r="G64" s="6"/>
      <c r="H64" s="6"/>
      <c r="J64" s="6"/>
      <c r="K64" s="6"/>
      <c r="L64" s="6"/>
    </row>
  </sheetData>
  <sheetProtection algorithmName="SHA-512" hashValue="+dVaKke0IsjZzagqXUL0k9Gn9TuzF1PDixwCc9SMu0T4MQeeCj8dUNSEHjnDecxQoQZ8wDGS1vSB2KvbGtxwvQ==" saltValue="kT/5zHRMZ2QJ7HejbanapQ==" spinCount="100000" sheet="1" objects="1" scenarios="1"/>
  <mergeCells count="89">
    <mergeCell ref="C34:F34"/>
    <mergeCell ref="C28:F28"/>
    <mergeCell ref="C27:F27"/>
    <mergeCell ref="C29:F29"/>
    <mergeCell ref="O18:O19"/>
    <mergeCell ref="G18:G19"/>
    <mergeCell ref="H18:H19"/>
    <mergeCell ref="K18:K19"/>
    <mergeCell ref="L18:L19"/>
    <mergeCell ref="M18:M19"/>
    <mergeCell ref="I18:I19"/>
    <mergeCell ref="J18:J19"/>
    <mergeCell ref="C30:F30"/>
    <mergeCell ref="C31:F31"/>
    <mergeCell ref="C33:F33"/>
    <mergeCell ref="C32:F32"/>
    <mergeCell ref="C46:F46"/>
    <mergeCell ref="C36:F36"/>
    <mergeCell ref="C51:F51"/>
    <mergeCell ref="C47:F47"/>
    <mergeCell ref="C50:F50"/>
    <mergeCell ref="C44:F44"/>
    <mergeCell ref="C45:F45"/>
    <mergeCell ref="C43:F43"/>
    <mergeCell ref="C42:F42"/>
    <mergeCell ref="C49:F49"/>
    <mergeCell ref="C37:F37"/>
    <mergeCell ref="C38:F38"/>
    <mergeCell ref="C41:F41"/>
    <mergeCell ref="C48:F48"/>
    <mergeCell ref="C39:F39"/>
    <mergeCell ref="C40:F40"/>
    <mergeCell ref="D16:E16"/>
    <mergeCell ref="F16:G16"/>
    <mergeCell ref="A14:G15"/>
    <mergeCell ref="A16:B17"/>
    <mergeCell ref="C16:C17"/>
    <mergeCell ref="C22:F22"/>
    <mergeCell ref="C23:F23"/>
    <mergeCell ref="C24:F24"/>
    <mergeCell ref="C25:F25"/>
    <mergeCell ref="C26:F26"/>
    <mergeCell ref="A2:L2"/>
    <mergeCell ref="A4:L4"/>
    <mergeCell ref="A5:L5"/>
    <mergeCell ref="A6:G6"/>
    <mergeCell ref="A10:B10"/>
    <mergeCell ref="K9:L9"/>
    <mergeCell ref="K10:L10"/>
    <mergeCell ref="H9:J9"/>
    <mergeCell ref="H10:J10"/>
    <mergeCell ref="A7:C7"/>
    <mergeCell ref="D7:F7"/>
    <mergeCell ref="A3:L3"/>
    <mergeCell ref="A9:G9"/>
    <mergeCell ref="C10:G10"/>
    <mergeCell ref="H11:J11"/>
    <mergeCell ref="H12:J12"/>
    <mergeCell ref="A13:B13"/>
    <mergeCell ref="H13:L13"/>
    <mergeCell ref="K11:L11"/>
    <mergeCell ref="K12:L12"/>
    <mergeCell ref="A11:B11"/>
    <mergeCell ref="A12:B12"/>
    <mergeCell ref="C11:G11"/>
    <mergeCell ref="C12:G12"/>
    <mergeCell ref="C13:G13"/>
    <mergeCell ref="J14:L14"/>
    <mergeCell ref="J15:L15"/>
    <mergeCell ref="J16:L16"/>
    <mergeCell ref="K17:L17"/>
    <mergeCell ref="J56:K57"/>
    <mergeCell ref="L56:L57"/>
    <mergeCell ref="I63:K63"/>
    <mergeCell ref="A55:G55"/>
    <mergeCell ref="F17:G17"/>
    <mergeCell ref="J54:K54"/>
    <mergeCell ref="J53:K53"/>
    <mergeCell ref="C20:F20"/>
    <mergeCell ref="J58:K58"/>
    <mergeCell ref="J59:K59"/>
    <mergeCell ref="J60:K60"/>
    <mergeCell ref="H17:J17"/>
    <mergeCell ref="C21:F21"/>
    <mergeCell ref="D17:E17"/>
    <mergeCell ref="A18:A19"/>
    <mergeCell ref="B18:B19"/>
    <mergeCell ref="C18:F19"/>
    <mergeCell ref="C35:F35"/>
  </mergeCells>
  <dataValidations count="4">
    <dataValidation type="list" allowBlank="1" showInputMessage="1" showErrorMessage="1" sqref="C13" xr:uid="{00000000-0002-0000-0100-000001000000}">
      <formula1>$AD$2:$AD$5</formula1>
    </dataValidation>
    <dataValidation type="list" allowBlank="1" showInputMessage="1" showErrorMessage="1" promptTitle="Order Month" prompt="Please Select the volume month" sqref="K10:L10" xr:uid="{00000000-0002-0000-0100-000002000000}">
      <formula1>$Y$2:$Y$13</formula1>
    </dataValidation>
    <dataValidation type="list" allowBlank="1" showInputMessage="1" showErrorMessage="1" promptTitle="Order Type" prompt="Select if you want to collect or ship to address" sqref="K11:L11" xr:uid="{00000000-0002-0000-0100-000003000000}">
      <formula1>$Z$2:$Z$3</formula1>
    </dataValidation>
    <dataValidation type="list" allowBlank="1" showInputMessage="1" showErrorMessage="1" sqref="C16:C17" xr:uid="{773A19EE-1985-4BB1-ACCE-535E1EE57966}">
      <formula1>$Z$9:$Z$10</formula1>
    </dataValidation>
  </dataValidations>
  <pageMargins left="0.19685039370078741" right="0.19685039370078741" top="0.19685039370078741" bottom="0.19685039370078741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Module4.Print1">
                <anchor moveWithCells="1" sizeWithCells="1">
                  <from>
                    <xdr:col>10</xdr:col>
                    <xdr:colOff>133350</xdr:colOff>
                    <xdr:row>3</xdr:row>
                    <xdr:rowOff>0</xdr:rowOff>
                  </from>
                  <to>
                    <xdr:col>11</xdr:col>
                    <xdr:colOff>419100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topLeftCell="A94" zoomScaleNormal="100" workbookViewId="0">
      <selection activeCell="C133" sqref="C133"/>
    </sheetView>
  </sheetViews>
  <sheetFormatPr defaultRowHeight="12.75"/>
  <cols>
    <col min="1" max="1" width="4.7109375" bestFit="1" customWidth="1"/>
    <col min="2" max="2" width="8.7109375" style="60" bestFit="1" customWidth="1"/>
    <col min="3" max="3" width="11.28515625" bestFit="1" customWidth="1"/>
    <col min="4" max="4" width="69" bestFit="1" customWidth="1"/>
    <col min="5" max="5" width="6.7109375" bestFit="1" customWidth="1"/>
    <col min="6" max="6" width="8.42578125" bestFit="1" customWidth="1"/>
    <col min="7" max="7" width="10.140625" bestFit="1" customWidth="1"/>
    <col min="8" max="9" width="9.85546875" customWidth="1"/>
  </cols>
  <sheetData>
    <row r="1" spans="1:9" ht="15.75">
      <c r="A1" s="10" t="s">
        <v>63</v>
      </c>
      <c r="B1" s="11" t="s">
        <v>64</v>
      </c>
      <c r="C1" s="12" t="s">
        <v>65</v>
      </c>
      <c r="D1" s="13"/>
      <c r="E1" s="14" t="s">
        <v>66</v>
      </c>
      <c r="F1" s="15" t="s">
        <v>67</v>
      </c>
      <c r="G1" s="16" t="s">
        <v>68</v>
      </c>
      <c r="H1" s="17" t="s">
        <v>69</v>
      </c>
      <c r="I1" s="108"/>
    </row>
    <row r="2" spans="1:9" ht="16.5" thickBot="1">
      <c r="A2" s="18"/>
      <c r="B2" s="19" t="s">
        <v>16</v>
      </c>
      <c r="C2" s="20" t="s">
        <v>16</v>
      </c>
      <c r="D2" s="21" t="s">
        <v>70</v>
      </c>
      <c r="E2" s="19"/>
      <c r="F2" s="22" t="s">
        <v>71</v>
      </c>
      <c r="G2" s="23" t="s">
        <v>72</v>
      </c>
      <c r="H2" s="24" t="s">
        <v>73</v>
      </c>
      <c r="I2" s="108"/>
    </row>
    <row r="3" spans="1:9" ht="15">
      <c r="A3" s="53"/>
      <c r="B3" s="188"/>
      <c r="C3" s="54"/>
      <c r="D3" s="55" t="s">
        <v>139</v>
      </c>
      <c r="E3" s="54"/>
      <c r="F3" s="56"/>
      <c r="G3" s="56"/>
      <c r="H3" s="57"/>
      <c r="I3" s="109"/>
    </row>
    <row r="4" spans="1:9" ht="18.75">
      <c r="A4" s="132"/>
      <c r="B4" s="189"/>
      <c r="C4" s="133"/>
      <c r="D4" s="134" t="s">
        <v>139</v>
      </c>
      <c r="E4" s="135"/>
      <c r="F4" s="135"/>
      <c r="G4" s="136"/>
      <c r="H4" s="137"/>
      <c r="I4" s="110"/>
    </row>
    <row r="5" spans="1:9" ht="15">
      <c r="A5" s="138" t="s">
        <v>87</v>
      </c>
      <c r="B5" s="190">
        <v>2554</v>
      </c>
      <c r="C5" s="145" t="s">
        <v>145</v>
      </c>
      <c r="D5" s="139" t="s">
        <v>213</v>
      </c>
      <c r="E5" s="140" t="s">
        <v>12</v>
      </c>
      <c r="F5" s="186">
        <v>22.95</v>
      </c>
      <c r="G5" s="58">
        <v>261.11</v>
      </c>
      <c r="H5" s="59">
        <v>234.05</v>
      </c>
      <c r="I5" s="111"/>
    </row>
    <row r="6" spans="1:9" ht="15">
      <c r="A6" s="138" t="s">
        <v>87</v>
      </c>
      <c r="B6" s="190" t="s">
        <v>368</v>
      </c>
      <c r="C6" s="145" t="s">
        <v>88</v>
      </c>
      <c r="D6" s="139" t="s">
        <v>214</v>
      </c>
      <c r="E6" s="140" t="s">
        <v>12</v>
      </c>
      <c r="F6" s="186">
        <v>24.95</v>
      </c>
      <c r="G6" s="58">
        <v>473.55</v>
      </c>
      <c r="H6" s="59">
        <v>424.49</v>
      </c>
      <c r="I6" s="111"/>
    </row>
    <row r="7" spans="1:9" ht="15">
      <c r="A7" s="138" t="s">
        <v>87</v>
      </c>
      <c r="B7" s="190" t="s">
        <v>369</v>
      </c>
      <c r="C7" s="145" t="s">
        <v>166</v>
      </c>
      <c r="D7" s="139" t="s">
        <v>370</v>
      </c>
      <c r="E7" s="140" t="s">
        <v>12</v>
      </c>
      <c r="F7" s="186">
        <v>28.15</v>
      </c>
      <c r="G7" s="58">
        <v>816.99</v>
      </c>
      <c r="H7" s="59">
        <v>732.36</v>
      </c>
      <c r="I7" s="111"/>
    </row>
    <row r="8" spans="1:9" ht="15">
      <c r="A8" s="138" t="s">
        <v>87</v>
      </c>
      <c r="B8" s="190" t="s">
        <v>371</v>
      </c>
      <c r="C8" s="145" t="s">
        <v>165</v>
      </c>
      <c r="D8" s="139" t="s">
        <v>257</v>
      </c>
      <c r="E8" s="140" t="s">
        <v>12</v>
      </c>
      <c r="F8" s="186">
        <v>24.95</v>
      </c>
      <c r="G8" s="58">
        <v>473.55</v>
      </c>
      <c r="H8" s="59">
        <v>424.49</v>
      </c>
      <c r="I8" s="111"/>
    </row>
    <row r="9" spans="1:9" ht="15">
      <c r="A9" s="138" t="s">
        <v>87</v>
      </c>
      <c r="B9" s="190" t="s">
        <v>254</v>
      </c>
      <c r="C9" s="145" t="s">
        <v>255</v>
      </c>
      <c r="D9" s="139" t="s">
        <v>258</v>
      </c>
      <c r="E9" s="140" t="s">
        <v>12</v>
      </c>
      <c r="F9" s="186">
        <v>37.1</v>
      </c>
      <c r="G9" s="58">
        <v>1313</v>
      </c>
      <c r="H9" s="59">
        <v>1176.98</v>
      </c>
      <c r="I9" s="111"/>
    </row>
    <row r="10" spans="1:9" ht="15">
      <c r="A10" s="138" t="s">
        <v>87</v>
      </c>
      <c r="B10" s="190" t="s">
        <v>372</v>
      </c>
      <c r="C10" s="145" t="s">
        <v>141</v>
      </c>
      <c r="D10" s="139" t="s">
        <v>259</v>
      </c>
      <c r="E10" s="140" t="s">
        <v>12</v>
      </c>
      <c r="F10" s="186">
        <v>8</v>
      </c>
      <c r="G10" s="58">
        <v>220.2</v>
      </c>
      <c r="H10" s="59">
        <v>166.2</v>
      </c>
      <c r="I10" s="111"/>
    </row>
    <row r="11" spans="1:9" ht="15">
      <c r="A11" s="138" t="s">
        <v>87</v>
      </c>
      <c r="B11" s="190" t="s">
        <v>373</v>
      </c>
      <c r="C11" s="145" t="s">
        <v>140</v>
      </c>
      <c r="D11" s="139" t="s">
        <v>215</v>
      </c>
      <c r="E11" s="140" t="s">
        <v>12</v>
      </c>
      <c r="F11" s="186">
        <v>12.5</v>
      </c>
      <c r="G11" s="58">
        <v>324.60000000000002</v>
      </c>
      <c r="H11" s="59">
        <v>261.83999999999997</v>
      </c>
      <c r="I11" s="111"/>
    </row>
    <row r="12" spans="1:9" ht="15">
      <c r="A12" s="138" t="s">
        <v>87</v>
      </c>
      <c r="B12" s="190" t="s">
        <v>374</v>
      </c>
      <c r="C12" s="145" t="s">
        <v>164</v>
      </c>
      <c r="D12" s="139" t="s">
        <v>325</v>
      </c>
      <c r="E12" s="140" t="s">
        <v>12</v>
      </c>
      <c r="F12" s="186">
        <v>23.95</v>
      </c>
      <c r="G12" s="58">
        <v>472.77</v>
      </c>
      <c r="H12" s="59">
        <v>423.79</v>
      </c>
      <c r="I12" s="111"/>
    </row>
    <row r="13" spans="1:9" ht="15">
      <c r="A13" s="138" t="s">
        <v>87</v>
      </c>
      <c r="B13" s="190" t="s">
        <v>375</v>
      </c>
      <c r="C13" s="145" t="s">
        <v>169</v>
      </c>
      <c r="D13" s="139" t="s">
        <v>219</v>
      </c>
      <c r="E13" s="140" t="s">
        <v>12</v>
      </c>
      <c r="F13" s="186">
        <v>23.95</v>
      </c>
      <c r="G13" s="58">
        <v>472.77</v>
      </c>
      <c r="H13" s="59">
        <v>423.79</v>
      </c>
      <c r="I13" s="111"/>
    </row>
    <row r="14" spans="1:9" ht="15">
      <c r="A14" s="138" t="s">
        <v>87</v>
      </c>
      <c r="B14" s="190" t="s">
        <v>363</v>
      </c>
      <c r="C14" s="145" t="s">
        <v>364</v>
      </c>
      <c r="D14" s="139" t="s">
        <v>376</v>
      </c>
      <c r="E14" s="140" t="s">
        <v>12</v>
      </c>
      <c r="F14" s="186">
        <v>23.95</v>
      </c>
      <c r="G14" s="58">
        <v>472.77</v>
      </c>
      <c r="H14" s="59">
        <v>423.79</v>
      </c>
      <c r="I14" s="111"/>
    </row>
    <row r="15" spans="1:9" ht="15">
      <c r="A15" s="138" t="s">
        <v>87</v>
      </c>
      <c r="B15" s="190" t="s">
        <v>377</v>
      </c>
      <c r="C15" s="145" t="s">
        <v>180</v>
      </c>
      <c r="D15" s="139" t="s">
        <v>326</v>
      </c>
      <c r="E15" s="140" t="s">
        <v>12</v>
      </c>
      <c r="F15" s="186">
        <v>23.95</v>
      </c>
      <c r="G15" s="58">
        <v>472.77</v>
      </c>
      <c r="H15" s="59">
        <v>423.79</v>
      </c>
      <c r="I15" s="111"/>
    </row>
    <row r="16" spans="1:9" ht="15">
      <c r="A16" s="138" t="s">
        <v>87</v>
      </c>
      <c r="B16" s="190" t="s">
        <v>351</v>
      </c>
      <c r="C16" s="145" t="s">
        <v>352</v>
      </c>
      <c r="D16" s="139" t="s">
        <v>378</v>
      </c>
      <c r="E16" s="140" t="s">
        <v>12</v>
      </c>
      <c r="F16" s="186">
        <v>23.95</v>
      </c>
      <c r="G16" s="58">
        <v>472.77</v>
      </c>
      <c r="H16" s="59">
        <v>423.79</v>
      </c>
      <c r="I16" s="111"/>
    </row>
    <row r="17" spans="1:10" ht="15">
      <c r="A17" s="138" t="s">
        <v>87</v>
      </c>
      <c r="B17" s="190" t="s">
        <v>379</v>
      </c>
      <c r="C17" s="145" t="s">
        <v>179</v>
      </c>
      <c r="D17" s="139" t="s">
        <v>327</v>
      </c>
      <c r="E17" s="140" t="s">
        <v>12</v>
      </c>
      <c r="F17" s="186">
        <v>23.95</v>
      </c>
      <c r="G17" s="58">
        <v>472.77</v>
      </c>
      <c r="H17" s="59">
        <v>423.79</v>
      </c>
      <c r="I17" s="111"/>
    </row>
    <row r="18" spans="1:10" ht="15">
      <c r="A18" s="138" t="s">
        <v>87</v>
      </c>
      <c r="B18" s="190" t="s">
        <v>216</v>
      </c>
      <c r="C18" s="145" t="s">
        <v>217</v>
      </c>
      <c r="D18" s="139" t="s">
        <v>324</v>
      </c>
      <c r="E18" s="140" t="s">
        <v>12</v>
      </c>
      <c r="F18" s="186">
        <v>26.45</v>
      </c>
      <c r="G18" s="58">
        <v>522.57000000000005</v>
      </c>
      <c r="H18" s="59">
        <v>468.42</v>
      </c>
      <c r="I18" s="111"/>
    </row>
    <row r="19" spans="1:10" ht="15">
      <c r="A19" s="138" t="s">
        <v>87</v>
      </c>
      <c r="B19" s="190" t="s">
        <v>380</v>
      </c>
      <c r="C19" s="145" t="s">
        <v>188</v>
      </c>
      <c r="D19" s="139" t="s">
        <v>328</v>
      </c>
      <c r="E19" s="140" t="s">
        <v>12</v>
      </c>
      <c r="F19" s="186">
        <v>23.95</v>
      </c>
      <c r="G19" s="58">
        <v>472.77</v>
      </c>
      <c r="H19" s="59">
        <v>423.79</v>
      </c>
      <c r="I19" s="111"/>
    </row>
    <row r="20" spans="1:10" ht="15">
      <c r="A20" s="138" t="s">
        <v>87</v>
      </c>
      <c r="B20" s="190" t="s">
        <v>381</v>
      </c>
      <c r="C20" s="145" t="s">
        <v>168</v>
      </c>
      <c r="D20" s="139" t="s">
        <v>329</v>
      </c>
      <c r="E20" s="140" t="s">
        <v>12</v>
      </c>
      <c r="F20" s="186">
        <v>23.95</v>
      </c>
      <c r="G20" s="58">
        <v>472.77</v>
      </c>
      <c r="H20" s="59">
        <v>423.79</v>
      </c>
      <c r="J20" s="67"/>
    </row>
    <row r="21" spans="1:10" ht="15">
      <c r="A21" s="138" t="s">
        <v>87</v>
      </c>
      <c r="B21" s="190" t="s">
        <v>382</v>
      </c>
      <c r="C21" s="145" t="s">
        <v>167</v>
      </c>
      <c r="D21" s="139" t="s">
        <v>260</v>
      </c>
      <c r="E21" s="140" t="s">
        <v>12</v>
      </c>
      <c r="F21" s="186">
        <v>23.95</v>
      </c>
      <c r="G21" s="58">
        <v>472.77</v>
      </c>
      <c r="H21" s="59">
        <v>423.79</v>
      </c>
      <c r="I21" s="111"/>
    </row>
    <row r="22" spans="1:10" ht="15">
      <c r="A22" s="138" t="s">
        <v>87</v>
      </c>
      <c r="B22" s="190" t="s">
        <v>383</v>
      </c>
      <c r="C22" s="145" t="s">
        <v>182</v>
      </c>
      <c r="D22" s="139" t="s">
        <v>330</v>
      </c>
      <c r="E22" s="140" t="s">
        <v>12</v>
      </c>
      <c r="F22" s="186">
        <v>23.95</v>
      </c>
      <c r="G22" s="58">
        <v>472.77</v>
      </c>
      <c r="H22" s="59">
        <v>423.79</v>
      </c>
      <c r="I22" s="111"/>
    </row>
    <row r="23" spans="1:10" ht="15">
      <c r="A23" s="138" t="s">
        <v>87</v>
      </c>
      <c r="B23" s="190" t="s">
        <v>186</v>
      </c>
      <c r="C23" s="145" t="s">
        <v>187</v>
      </c>
      <c r="D23" s="139" t="s">
        <v>218</v>
      </c>
      <c r="E23" s="140" t="s">
        <v>12</v>
      </c>
      <c r="F23" s="186">
        <v>32.75</v>
      </c>
      <c r="G23" s="58">
        <v>600.61</v>
      </c>
      <c r="H23" s="59">
        <v>538.4</v>
      </c>
      <c r="I23" s="111"/>
    </row>
    <row r="24" spans="1:10" ht="15">
      <c r="A24" s="138" t="s">
        <v>87</v>
      </c>
      <c r="B24" s="190" t="s">
        <v>384</v>
      </c>
      <c r="C24" s="145" t="s">
        <v>170</v>
      </c>
      <c r="D24" s="139" t="s">
        <v>261</v>
      </c>
      <c r="E24" s="140" t="s">
        <v>12</v>
      </c>
      <c r="F24" s="186">
        <v>23.95</v>
      </c>
      <c r="G24" s="58">
        <v>472.77</v>
      </c>
      <c r="H24" s="59">
        <v>423.79</v>
      </c>
      <c r="I24" s="111"/>
    </row>
    <row r="25" spans="1:10" ht="15">
      <c r="A25" s="138" t="s">
        <v>87</v>
      </c>
      <c r="B25" s="190" t="s">
        <v>365</v>
      </c>
      <c r="C25" s="145" t="s">
        <v>366</v>
      </c>
      <c r="D25" s="139" t="s">
        <v>385</v>
      </c>
      <c r="E25" s="140" t="s">
        <v>12</v>
      </c>
      <c r="F25" s="186">
        <v>23.95</v>
      </c>
      <c r="G25" s="58">
        <v>472.77</v>
      </c>
      <c r="H25" s="59">
        <v>423.79</v>
      </c>
      <c r="I25" s="111"/>
    </row>
    <row r="26" spans="1:10" ht="15">
      <c r="A26" s="138" t="s">
        <v>87</v>
      </c>
      <c r="B26" s="190" t="s">
        <v>386</v>
      </c>
      <c r="C26" s="145" t="s">
        <v>177</v>
      </c>
      <c r="D26" s="139" t="s">
        <v>387</v>
      </c>
      <c r="E26" s="140" t="s">
        <v>12</v>
      </c>
      <c r="F26" s="186">
        <v>34</v>
      </c>
      <c r="G26" s="58">
        <v>814.32</v>
      </c>
      <c r="H26" s="59">
        <v>729.96</v>
      </c>
      <c r="I26" s="111"/>
    </row>
    <row r="27" spans="1:10" ht="15">
      <c r="A27" s="138" t="s">
        <v>87</v>
      </c>
      <c r="B27" s="191" t="s">
        <v>190</v>
      </c>
      <c r="C27" s="145" t="s">
        <v>191</v>
      </c>
      <c r="D27" s="139" t="s">
        <v>220</v>
      </c>
      <c r="E27" s="140" t="s">
        <v>12</v>
      </c>
      <c r="F27" s="186">
        <v>37.5</v>
      </c>
      <c r="G27" s="58">
        <v>897.01</v>
      </c>
      <c r="H27" s="59">
        <v>804.08</v>
      </c>
      <c r="I27" s="111"/>
    </row>
    <row r="28" spans="1:10" ht="15">
      <c r="A28" s="138" t="s">
        <v>87</v>
      </c>
      <c r="B28" s="191" t="s">
        <v>360</v>
      </c>
      <c r="C28" s="145" t="s">
        <v>361</v>
      </c>
      <c r="D28" s="139" t="s">
        <v>362</v>
      </c>
      <c r="E28" s="140" t="s">
        <v>12</v>
      </c>
      <c r="F28" s="186">
        <v>10</v>
      </c>
      <c r="G28" s="58">
        <v>196.99</v>
      </c>
      <c r="H28" s="59">
        <v>176.59</v>
      </c>
      <c r="I28" s="111"/>
    </row>
    <row r="29" spans="1:10" ht="15">
      <c r="A29" s="138" t="s">
        <v>87</v>
      </c>
      <c r="B29" s="191" t="s">
        <v>357</v>
      </c>
      <c r="C29" s="145" t="s">
        <v>358</v>
      </c>
      <c r="D29" s="139" t="s">
        <v>359</v>
      </c>
      <c r="E29" s="140" t="s">
        <v>12</v>
      </c>
      <c r="F29" s="186">
        <v>10</v>
      </c>
      <c r="G29" s="58">
        <v>196.99</v>
      </c>
      <c r="H29" s="59">
        <v>176.59</v>
      </c>
      <c r="I29" s="111"/>
    </row>
    <row r="30" spans="1:10" ht="15">
      <c r="A30" s="138" t="s">
        <v>87</v>
      </c>
      <c r="B30" s="191" t="s">
        <v>388</v>
      </c>
      <c r="C30" s="145" t="s">
        <v>114</v>
      </c>
      <c r="D30" s="139" t="s">
        <v>389</v>
      </c>
      <c r="E30" s="140" t="s">
        <v>12</v>
      </c>
      <c r="F30" s="186">
        <v>1.31</v>
      </c>
      <c r="G30" s="58">
        <v>28.14</v>
      </c>
      <c r="H30" s="59">
        <v>25.23</v>
      </c>
      <c r="I30" s="111"/>
    </row>
    <row r="31" spans="1:10" ht="15">
      <c r="A31" s="138" t="s">
        <v>87</v>
      </c>
      <c r="B31" s="190" t="s">
        <v>181</v>
      </c>
      <c r="C31" s="145" t="s">
        <v>189</v>
      </c>
      <c r="D31" s="139" t="s">
        <v>262</v>
      </c>
      <c r="E31" s="140" t="s">
        <v>12</v>
      </c>
      <c r="F31" s="186">
        <v>37.5</v>
      </c>
      <c r="G31" s="58">
        <v>897.01</v>
      </c>
      <c r="H31" s="59">
        <v>804.08</v>
      </c>
      <c r="I31" s="111"/>
    </row>
    <row r="32" spans="1:10" ht="15">
      <c r="A32" s="138" t="s">
        <v>87</v>
      </c>
      <c r="B32" s="190" t="s">
        <v>390</v>
      </c>
      <c r="C32" s="145" t="s">
        <v>116</v>
      </c>
      <c r="D32" s="139" t="s">
        <v>222</v>
      </c>
      <c r="E32" s="140" t="s">
        <v>12</v>
      </c>
      <c r="F32" s="186">
        <v>14</v>
      </c>
      <c r="G32" s="58">
        <v>300.04000000000002</v>
      </c>
      <c r="H32" s="59">
        <v>268.95</v>
      </c>
      <c r="I32" s="111"/>
    </row>
    <row r="33" spans="1:10" ht="15">
      <c r="A33" s="138" t="s">
        <v>87</v>
      </c>
      <c r="B33" s="190" t="s">
        <v>391</v>
      </c>
      <c r="C33" s="145" t="s">
        <v>115</v>
      </c>
      <c r="D33" s="139" t="s">
        <v>221</v>
      </c>
      <c r="E33" s="140" t="s">
        <v>12</v>
      </c>
      <c r="F33" s="186">
        <v>14</v>
      </c>
      <c r="G33" s="58">
        <v>300.04000000000002</v>
      </c>
      <c r="H33" s="59">
        <v>268.95</v>
      </c>
      <c r="I33" s="111"/>
    </row>
    <row r="34" spans="1:10" ht="15">
      <c r="A34" s="138" t="s">
        <v>87</v>
      </c>
      <c r="B34" s="190" t="s">
        <v>392</v>
      </c>
      <c r="C34" s="145" t="s">
        <v>331</v>
      </c>
      <c r="D34" s="139" t="s">
        <v>332</v>
      </c>
      <c r="E34" s="140" t="s">
        <v>12</v>
      </c>
      <c r="F34" s="186">
        <v>14</v>
      </c>
      <c r="G34" s="58">
        <v>300.04000000000002</v>
      </c>
      <c r="H34" s="59">
        <v>268.95</v>
      </c>
      <c r="I34" s="111"/>
    </row>
    <row r="35" spans="1:10" ht="15">
      <c r="A35" s="138" t="s">
        <v>87</v>
      </c>
      <c r="B35" s="190" t="s">
        <v>393</v>
      </c>
      <c r="C35" s="145" t="s">
        <v>394</v>
      </c>
      <c r="D35" s="139" t="s">
        <v>223</v>
      </c>
      <c r="E35" s="140" t="s">
        <v>12</v>
      </c>
      <c r="F35" s="186">
        <v>19.95</v>
      </c>
      <c r="G35" s="58">
        <v>320.66000000000003</v>
      </c>
      <c r="H35" s="59">
        <v>287.44</v>
      </c>
      <c r="I35" s="111"/>
    </row>
    <row r="36" spans="1:10" ht="15">
      <c r="A36" s="138" t="s">
        <v>87</v>
      </c>
      <c r="B36" s="190" t="s">
        <v>395</v>
      </c>
      <c r="C36" s="145" t="s">
        <v>101</v>
      </c>
      <c r="D36" s="139" t="s">
        <v>223</v>
      </c>
      <c r="E36" s="140" t="s">
        <v>12</v>
      </c>
      <c r="F36" s="186">
        <v>19.95</v>
      </c>
      <c r="G36" s="58">
        <v>320.66000000000003</v>
      </c>
      <c r="H36" s="59">
        <v>287.44</v>
      </c>
      <c r="I36" s="111"/>
    </row>
    <row r="37" spans="1:10" ht="15">
      <c r="A37" s="138" t="s">
        <v>87</v>
      </c>
      <c r="B37" s="190" t="s">
        <v>396</v>
      </c>
      <c r="C37" s="145" t="s">
        <v>397</v>
      </c>
      <c r="D37" s="139" t="s">
        <v>224</v>
      </c>
      <c r="E37" s="140" t="s">
        <v>12</v>
      </c>
      <c r="F37" s="186">
        <v>34.950000000000003</v>
      </c>
      <c r="G37" s="58">
        <v>564.75</v>
      </c>
      <c r="H37" s="59">
        <v>506.25</v>
      </c>
      <c r="I37" s="111"/>
    </row>
    <row r="38" spans="1:10" ht="15">
      <c r="A38" s="138" t="s">
        <v>87</v>
      </c>
      <c r="B38" s="190" t="s">
        <v>398</v>
      </c>
      <c r="C38" s="145" t="s">
        <v>102</v>
      </c>
      <c r="D38" s="139" t="s">
        <v>224</v>
      </c>
      <c r="E38" s="140" t="s">
        <v>12</v>
      </c>
      <c r="F38" s="186">
        <v>34.950000000000003</v>
      </c>
      <c r="G38" s="58">
        <v>564.75</v>
      </c>
      <c r="H38" s="59">
        <v>506.25</v>
      </c>
      <c r="I38" s="111"/>
    </row>
    <row r="39" spans="1:10" ht="15">
      <c r="A39" s="138" t="s">
        <v>87</v>
      </c>
      <c r="B39" s="190" t="s">
        <v>399</v>
      </c>
      <c r="C39" s="145" t="s">
        <v>104</v>
      </c>
      <c r="D39" s="139" t="s">
        <v>225</v>
      </c>
      <c r="E39" s="140" t="s">
        <v>12</v>
      </c>
      <c r="F39" s="186">
        <v>19.95</v>
      </c>
      <c r="G39" s="58">
        <v>320.66000000000003</v>
      </c>
      <c r="H39" s="59">
        <v>287.44</v>
      </c>
      <c r="I39" s="111"/>
    </row>
    <row r="40" spans="1:10" ht="15">
      <c r="A40" s="138" t="s">
        <v>87</v>
      </c>
      <c r="B40" s="190" t="s">
        <v>400</v>
      </c>
      <c r="C40" s="145" t="s">
        <v>401</v>
      </c>
      <c r="D40" s="139" t="s">
        <v>225</v>
      </c>
      <c r="E40" s="140" t="s">
        <v>12</v>
      </c>
      <c r="F40" s="186">
        <v>19.95</v>
      </c>
      <c r="G40" s="58">
        <v>320.66000000000003</v>
      </c>
      <c r="H40" s="59">
        <v>287.44</v>
      </c>
      <c r="I40" s="111"/>
    </row>
    <row r="41" spans="1:10" ht="15">
      <c r="A41" s="138" t="s">
        <v>87</v>
      </c>
      <c r="B41" s="190" t="s">
        <v>402</v>
      </c>
      <c r="C41" s="145" t="s">
        <v>106</v>
      </c>
      <c r="D41" s="139" t="s">
        <v>227</v>
      </c>
      <c r="E41" s="140" t="s">
        <v>12</v>
      </c>
      <c r="F41" s="186">
        <v>19.95</v>
      </c>
      <c r="G41" s="58">
        <v>320.66000000000003</v>
      </c>
      <c r="H41" s="59">
        <v>287.44</v>
      </c>
      <c r="I41" s="111"/>
    </row>
    <row r="42" spans="1:10" ht="15">
      <c r="A42" s="138" t="s">
        <v>87</v>
      </c>
      <c r="B42" s="190" t="s">
        <v>403</v>
      </c>
      <c r="C42" s="145" t="s">
        <v>404</v>
      </c>
      <c r="D42" s="139" t="s">
        <v>227</v>
      </c>
      <c r="E42" s="140" t="s">
        <v>12</v>
      </c>
      <c r="F42" s="186">
        <v>19.95</v>
      </c>
      <c r="G42" s="58">
        <v>320.66000000000003</v>
      </c>
      <c r="H42" s="59">
        <v>287.44</v>
      </c>
      <c r="I42" s="111"/>
    </row>
    <row r="43" spans="1:10" ht="15">
      <c r="A43" s="138" t="s">
        <v>87</v>
      </c>
      <c r="B43" s="190" t="s">
        <v>405</v>
      </c>
      <c r="C43" s="145" t="s">
        <v>105</v>
      </c>
      <c r="D43" s="139" t="s">
        <v>226</v>
      </c>
      <c r="E43" s="140" t="s">
        <v>12</v>
      </c>
      <c r="F43" s="186">
        <v>19.95</v>
      </c>
      <c r="G43" s="58">
        <v>320.66000000000003</v>
      </c>
      <c r="H43" s="59">
        <v>287.44</v>
      </c>
      <c r="J43" s="180"/>
    </row>
    <row r="44" spans="1:10" ht="15">
      <c r="A44" s="138" t="s">
        <v>87</v>
      </c>
      <c r="B44" s="190" t="s">
        <v>406</v>
      </c>
      <c r="C44" s="145" t="s">
        <v>407</v>
      </c>
      <c r="D44" s="139" t="s">
        <v>226</v>
      </c>
      <c r="E44" s="140" t="s">
        <v>12</v>
      </c>
      <c r="F44" s="186">
        <v>19.95</v>
      </c>
      <c r="G44" s="58">
        <v>320.66000000000003</v>
      </c>
      <c r="H44" s="59">
        <v>287.44</v>
      </c>
      <c r="J44" s="181"/>
    </row>
    <row r="45" spans="1:10" ht="15">
      <c r="A45" s="138" t="s">
        <v>87</v>
      </c>
      <c r="B45" s="190" t="s">
        <v>210</v>
      </c>
      <c r="C45" s="145" t="s">
        <v>228</v>
      </c>
      <c r="D45" s="139" t="s">
        <v>229</v>
      </c>
      <c r="E45" s="140" t="s">
        <v>12</v>
      </c>
      <c r="F45" s="186">
        <v>30.55</v>
      </c>
      <c r="G45" s="58">
        <v>966.93</v>
      </c>
      <c r="H45" s="59">
        <v>866.76</v>
      </c>
      <c r="J45" s="181"/>
    </row>
    <row r="46" spans="1:10" ht="15">
      <c r="A46" s="138" t="s">
        <v>87</v>
      </c>
      <c r="B46" s="190" t="s">
        <v>183</v>
      </c>
      <c r="C46" s="145" t="s">
        <v>184</v>
      </c>
      <c r="D46" s="139" t="s">
        <v>185</v>
      </c>
      <c r="E46" s="140" t="s">
        <v>12</v>
      </c>
      <c r="F46" s="186">
        <v>30.55</v>
      </c>
      <c r="G46" s="58">
        <v>966.93</v>
      </c>
      <c r="H46" s="59">
        <v>866.76</v>
      </c>
      <c r="J46" s="181"/>
    </row>
    <row r="47" spans="1:10" ht="15">
      <c r="A47" s="138" t="s">
        <v>87</v>
      </c>
      <c r="B47" s="190" t="s">
        <v>408</v>
      </c>
      <c r="C47" s="145" t="s">
        <v>142</v>
      </c>
      <c r="D47" s="139" t="s">
        <v>230</v>
      </c>
      <c r="E47" s="140" t="s">
        <v>12</v>
      </c>
      <c r="F47" s="186">
        <v>33</v>
      </c>
      <c r="G47" s="58">
        <v>455</v>
      </c>
      <c r="H47" s="59">
        <v>407.86</v>
      </c>
      <c r="J47" s="181"/>
    </row>
    <row r="48" spans="1:10" ht="15">
      <c r="A48" s="138" t="s">
        <v>87</v>
      </c>
      <c r="B48" s="190" t="s">
        <v>319</v>
      </c>
      <c r="C48" s="145" t="s">
        <v>320</v>
      </c>
      <c r="D48" s="139" t="s">
        <v>333</v>
      </c>
      <c r="E48" s="140" t="s">
        <v>12</v>
      </c>
      <c r="F48" s="186">
        <v>31.45</v>
      </c>
      <c r="G48" s="58">
        <v>433.33</v>
      </c>
      <c r="H48" s="59">
        <v>388.45</v>
      </c>
      <c r="J48" s="181"/>
    </row>
    <row r="49" spans="1:10" ht="15">
      <c r="A49" s="138" t="s">
        <v>87</v>
      </c>
      <c r="B49" s="190" t="s">
        <v>353</v>
      </c>
      <c r="C49" s="145" t="s">
        <v>354</v>
      </c>
      <c r="D49" s="139" t="s">
        <v>264</v>
      </c>
      <c r="E49" s="140" t="s">
        <v>12</v>
      </c>
      <c r="F49" s="186">
        <v>18.899999999999999</v>
      </c>
      <c r="G49" s="58">
        <v>490.53</v>
      </c>
      <c r="H49" s="59">
        <v>439.71</v>
      </c>
      <c r="J49" s="181"/>
    </row>
    <row r="50" spans="1:10" ht="15">
      <c r="A50" s="138" t="s">
        <v>87</v>
      </c>
      <c r="B50" s="190" t="s">
        <v>409</v>
      </c>
      <c r="C50" s="145" t="s">
        <v>163</v>
      </c>
      <c r="D50" s="139" t="s">
        <v>264</v>
      </c>
      <c r="E50" s="140" t="s">
        <v>12</v>
      </c>
      <c r="F50" s="186">
        <v>9.5</v>
      </c>
      <c r="G50" s="58">
        <v>245.88</v>
      </c>
      <c r="H50" s="59">
        <v>220.41</v>
      </c>
      <c r="I50" s="111"/>
    </row>
    <row r="51" spans="1:10" ht="15">
      <c r="A51" s="138" t="s">
        <v>87</v>
      </c>
      <c r="B51" s="190" t="s">
        <v>265</v>
      </c>
      <c r="C51" s="145" t="s">
        <v>266</v>
      </c>
      <c r="D51" s="139" t="s">
        <v>267</v>
      </c>
      <c r="E51" s="140" t="s">
        <v>12</v>
      </c>
      <c r="F51" s="187">
        <v>27.1</v>
      </c>
      <c r="G51" s="58">
        <v>1135.0899999999999</v>
      </c>
      <c r="H51" s="59">
        <v>1017.49</v>
      </c>
      <c r="I51" s="111"/>
    </row>
    <row r="52" spans="1:10" ht="15">
      <c r="A52" s="138" t="s">
        <v>87</v>
      </c>
      <c r="B52" s="190" t="s">
        <v>268</v>
      </c>
      <c r="C52" s="145" t="s">
        <v>269</v>
      </c>
      <c r="D52" s="139" t="s">
        <v>270</v>
      </c>
      <c r="E52" s="140" t="s">
        <v>12</v>
      </c>
      <c r="F52" s="186">
        <v>11.75</v>
      </c>
      <c r="G52" s="58">
        <v>533.09</v>
      </c>
      <c r="H52" s="59">
        <v>400.85</v>
      </c>
      <c r="I52" s="111"/>
    </row>
    <row r="53" spans="1:10" ht="15">
      <c r="A53" s="138" t="s">
        <v>87</v>
      </c>
      <c r="B53" s="190" t="s">
        <v>271</v>
      </c>
      <c r="C53" s="145" t="s">
        <v>272</v>
      </c>
      <c r="D53" s="139" t="s">
        <v>410</v>
      </c>
      <c r="E53" s="140" t="s">
        <v>12</v>
      </c>
      <c r="F53" s="186">
        <v>11.75</v>
      </c>
      <c r="G53" s="58">
        <v>533.09</v>
      </c>
      <c r="H53" s="59">
        <v>400.85</v>
      </c>
      <c r="I53" s="111"/>
    </row>
    <row r="54" spans="1:10" ht="15">
      <c r="A54" s="138" t="s">
        <v>87</v>
      </c>
      <c r="B54" s="192" t="s">
        <v>411</v>
      </c>
      <c r="C54" s="145" t="s">
        <v>144</v>
      </c>
      <c r="D54" s="139" t="s">
        <v>233</v>
      </c>
      <c r="E54" s="140" t="s">
        <v>12</v>
      </c>
      <c r="F54" s="186">
        <v>17.95</v>
      </c>
      <c r="G54" s="58">
        <v>385.94</v>
      </c>
      <c r="H54" s="59">
        <v>345.95</v>
      </c>
      <c r="I54" s="111"/>
    </row>
    <row r="55" spans="1:10" ht="15">
      <c r="A55" s="138" t="s">
        <v>87</v>
      </c>
      <c r="B55" s="190" t="s">
        <v>412</v>
      </c>
      <c r="C55" s="145" t="s">
        <v>103</v>
      </c>
      <c r="D55" s="139" t="s">
        <v>234</v>
      </c>
      <c r="E55" s="140" t="s">
        <v>12</v>
      </c>
      <c r="F55" s="186">
        <v>23</v>
      </c>
      <c r="G55" s="58">
        <v>593.12</v>
      </c>
      <c r="H55" s="59">
        <v>531.66999999999996</v>
      </c>
      <c r="I55" s="111"/>
    </row>
    <row r="56" spans="1:10" ht="15">
      <c r="A56" s="138" t="s">
        <v>87</v>
      </c>
      <c r="B56" s="190" t="s">
        <v>208</v>
      </c>
      <c r="C56" s="145" t="s">
        <v>231</v>
      </c>
      <c r="D56" s="139" t="s">
        <v>232</v>
      </c>
      <c r="E56" s="140" t="s">
        <v>12</v>
      </c>
      <c r="F56" s="186">
        <v>8</v>
      </c>
      <c r="G56" s="58">
        <v>442.46</v>
      </c>
      <c r="H56" s="59">
        <v>232.9</v>
      </c>
      <c r="I56" s="111"/>
    </row>
    <row r="57" spans="1:10" ht="15">
      <c r="A57" s="138" t="s">
        <v>87</v>
      </c>
      <c r="B57" s="190" t="s">
        <v>413</v>
      </c>
      <c r="C57" s="145" t="s">
        <v>108</v>
      </c>
      <c r="D57" s="139" t="s">
        <v>238</v>
      </c>
      <c r="E57" s="140" t="s">
        <v>12</v>
      </c>
      <c r="F57" s="186">
        <v>16.75</v>
      </c>
      <c r="G57" s="58">
        <v>450.41</v>
      </c>
      <c r="H57" s="59">
        <v>403.74</v>
      </c>
      <c r="I57" s="111"/>
    </row>
    <row r="58" spans="1:10" ht="15">
      <c r="A58" s="138" t="s">
        <v>87</v>
      </c>
      <c r="B58" s="190" t="s">
        <v>414</v>
      </c>
      <c r="C58" s="145" t="s">
        <v>107</v>
      </c>
      <c r="D58" s="139" t="s">
        <v>237</v>
      </c>
      <c r="E58" s="140" t="s">
        <v>12</v>
      </c>
      <c r="F58" s="186">
        <v>16.75</v>
      </c>
      <c r="G58" s="58">
        <v>450.41</v>
      </c>
      <c r="H58" s="59">
        <v>403.74</v>
      </c>
      <c r="I58" s="111"/>
    </row>
    <row r="59" spans="1:10" ht="15">
      <c r="A59" s="138" t="s">
        <v>87</v>
      </c>
      <c r="B59" s="190" t="s">
        <v>415</v>
      </c>
      <c r="C59" s="145" t="s">
        <v>245</v>
      </c>
      <c r="D59" s="139" t="s">
        <v>246</v>
      </c>
      <c r="E59" s="140" t="s">
        <v>12</v>
      </c>
      <c r="F59" s="186">
        <v>26.35</v>
      </c>
      <c r="G59" s="58">
        <v>708.59</v>
      </c>
      <c r="H59" s="59">
        <v>635.16999999999996</v>
      </c>
      <c r="I59" s="111"/>
    </row>
    <row r="60" spans="1:10" ht="15">
      <c r="A60" s="138" t="s">
        <v>87</v>
      </c>
      <c r="B60" s="190" t="s">
        <v>416</v>
      </c>
      <c r="C60" s="145" t="s">
        <v>110</v>
      </c>
      <c r="D60" s="139" t="s">
        <v>240</v>
      </c>
      <c r="E60" s="140" t="s">
        <v>12</v>
      </c>
      <c r="F60" s="186">
        <v>26.35</v>
      </c>
      <c r="G60" s="58">
        <v>708.59</v>
      </c>
      <c r="H60" s="59">
        <v>635.16999999999996</v>
      </c>
      <c r="I60" s="111"/>
    </row>
    <row r="61" spans="1:10" ht="15">
      <c r="A61" s="138" t="s">
        <v>87</v>
      </c>
      <c r="B61" s="190" t="s">
        <v>417</v>
      </c>
      <c r="C61" s="145" t="s">
        <v>247</v>
      </c>
      <c r="D61" s="139" t="s">
        <v>248</v>
      </c>
      <c r="E61" s="140" t="s">
        <v>12</v>
      </c>
      <c r="F61" s="186">
        <v>32.65</v>
      </c>
      <c r="G61" s="58">
        <v>878.25</v>
      </c>
      <c r="H61" s="59">
        <v>787.26</v>
      </c>
      <c r="I61" s="111"/>
    </row>
    <row r="62" spans="1:10" ht="15">
      <c r="A62" s="138" t="s">
        <v>87</v>
      </c>
      <c r="B62" s="190" t="s">
        <v>418</v>
      </c>
      <c r="C62" s="145" t="s">
        <v>112</v>
      </c>
      <c r="D62" s="139" t="s">
        <v>242</v>
      </c>
      <c r="E62" s="140" t="s">
        <v>12</v>
      </c>
      <c r="F62" s="186">
        <v>14.2</v>
      </c>
      <c r="G62" s="58">
        <v>381.87</v>
      </c>
      <c r="H62" s="59">
        <v>342.31</v>
      </c>
      <c r="I62" s="111"/>
    </row>
    <row r="63" spans="1:10" ht="15">
      <c r="A63" s="138" t="s">
        <v>87</v>
      </c>
      <c r="B63" s="190" t="s">
        <v>419</v>
      </c>
      <c r="C63" s="145" t="s">
        <v>251</v>
      </c>
      <c r="D63" s="139" t="s">
        <v>252</v>
      </c>
      <c r="E63" s="140" t="s">
        <v>12</v>
      </c>
      <c r="F63" s="186">
        <v>32.65</v>
      </c>
      <c r="G63" s="58">
        <v>878.25</v>
      </c>
      <c r="H63" s="59">
        <v>787.26</v>
      </c>
      <c r="I63" s="111"/>
    </row>
    <row r="64" spans="1:10" ht="15">
      <c r="A64" s="138" t="s">
        <v>87</v>
      </c>
      <c r="B64" s="190" t="s">
        <v>420</v>
      </c>
      <c r="C64" s="145" t="s">
        <v>111</v>
      </c>
      <c r="D64" s="139" t="s">
        <v>241</v>
      </c>
      <c r="E64" s="140" t="s">
        <v>12</v>
      </c>
      <c r="F64" s="186">
        <v>13.1</v>
      </c>
      <c r="G64" s="58">
        <v>352.3</v>
      </c>
      <c r="H64" s="59">
        <v>315.81</v>
      </c>
      <c r="I64" s="111"/>
    </row>
    <row r="65" spans="1:9" ht="15">
      <c r="A65" s="138" t="s">
        <v>87</v>
      </c>
      <c r="B65" s="190" t="s">
        <v>421</v>
      </c>
      <c r="C65" s="145" t="s">
        <v>263</v>
      </c>
      <c r="D65" s="139" t="s">
        <v>253</v>
      </c>
      <c r="E65" s="140" t="s">
        <v>12</v>
      </c>
      <c r="F65" s="186">
        <v>43.35</v>
      </c>
      <c r="G65" s="58">
        <v>1165.8599999999999</v>
      </c>
      <c r="H65" s="59">
        <v>1045.08</v>
      </c>
      <c r="I65" s="111"/>
    </row>
    <row r="66" spans="1:9" ht="15">
      <c r="A66" s="138" t="s">
        <v>87</v>
      </c>
      <c r="B66" s="190" t="s">
        <v>422</v>
      </c>
      <c r="C66" s="145" t="s">
        <v>249</v>
      </c>
      <c r="D66" s="139" t="s">
        <v>250</v>
      </c>
      <c r="E66" s="140" t="s">
        <v>12</v>
      </c>
      <c r="F66" s="186">
        <v>32.65</v>
      </c>
      <c r="G66" s="58">
        <v>878.25</v>
      </c>
      <c r="H66" s="59">
        <v>787.26</v>
      </c>
      <c r="I66" s="111"/>
    </row>
    <row r="67" spans="1:9" ht="15">
      <c r="A67" s="138" t="s">
        <v>87</v>
      </c>
      <c r="B67" s="190" t="s">
        <v>423</v>
      </c>
      <c r="C67" s="145" t="s">
        <v>109</v>
      </c>
      <c r="D67" s="139" t="s">
        <v>239</v>
      </c>
      <c r="E67" s="140" t="s">
        <v>12</v>
      </c>
      <c r="F67" s="186">
        <v>12.7</v>
      </c>
      <c r="G67" s="58">
        <v>341.54</v>
      </c>
      <c r="H67" s="59">
        <v>306.16000000000003</v>
      </c>
      <c r="I67" s="111"/>
    </row>
    <row r="68" spans="1:9" ht="15">
      <c r="A68" s="138" t="s">
        <v>87</v>
      </c>
      <c r="B68" s="190" t="s">
        <v>424</v>
      </c>
      <c r="C68" s="145" t="s">
        <v>113</v>
      </c>
      <c r="D68" s="139" t="s">
        <v>243</v>
      </c>
      <c r="E68" s="140" t="s">
        <v>12</v>
      </c>
      <c r="F68" s="186">
        <v>15.3</v>
      </c>
      <c r="G68" s="58">
        <v>717.68</v>
      </c>
      <c r="H68" s="59">
        <v>643.34</v>
      </c>
      <c r="I68" s="111"/>
    </row>
    <row r="69" spans="1:9" ht="15">
      <c r="A69" s="138"/>
      <c r="B69" s="193"/>
      <c r="C69" s="146"/>
      <c r="D69" s="139"/>
      <c r="E69" s="141"/>
      <c r="F69" s="186"/>
      <c r="G69" s="142"/>
      <c r="H69" s="143"/>
      <c r="I69" s="111"/>
    </row>
    <row r="70" spans="1:9" ht="18.75">
      <c r="A70" s="138"/>
      <c r="B70" s="193"/>
      <c r="C70" s="146"/>
      <c r="D70" s="134" t="s">
        <v>322</v>
      </c>
      <c r="E70" s="141"/>
      <c r="F70" s="186"/>
      <c r="G70" s="142"/>
      <c r="H70" s="143"/>
      <c r="I70" s="111"/>
    </row>
    <row r="71" spans="1:9" ht="15">
      <c r="A71" s="138" t="s">
        <v>87</v>
      </c>
      <c r="B71" s="190" t="s">
        <v>152</v>
      </c>
      <c r="C71" s="145" t="s">
        <v>152</v>
      </c>
      <c r="D71" s="139" t="s">
        <v>153</v>
      </c>
      <c r="E71" s="140" t="s">
        <v>7</v>
      </c>
      <c r="F71" s="186">
        <v>16.5</v>
      </c>
      <c r="G71" s="58">
        <v>471.44</v>
      </c>
      <c r="H71" s="59">
        <v>422.61</v>
      </c>
      <c r="I71" s="111"/>
    </row>
    <row r="72" spans="1:9" ht="15">
      <c r="A72" s="138" t="s">
        <v>87</v>
      </c>
      <c r="B72" s="190" t="s">
        <v>150</v>
      </c>
      <c r="C72" s="145" t="s">
        <v>150</v>
      </c>
      <c r="D72" s="139" t="s">
        <v>151</v>
      </c>
      <c r="E72" s="140" t="s">
        <v>7</v>
      </c>
      <c r="F72" s="186">
        <v>16.5</v>
      </c>
      <c r="G72" s="58">
        <v>471.44</v>
      </c>
      <c r="H72" s="59">
        <v>422.61</v>
      </c>
      <c r="I72" s="111"/>
    </row>
    <row r="73" spans="1:9" ht="15">
      <c r="A73" s="138" t="s">
        <v>87</v>
      </c>
      <c r="B73" s="190" t="s">
        <v>148</v>
      </c>
      <c r="C73" s="145" t="s">
        <v>148</v>
      </c>
      <c r="D73" s="139" t="s">
        <v>149</v>
      </c>
      <c r="E73" s="140" t="s">
        <v>7</v>
      </c>
      <c r="F73" s="186">
        <v>16.5</v>
      </c>
      <c r="G73" s="58">
        <v>471.44</v>
      </c>
      <c r="H73" s="59">
        <v>422.61</v>
      </c>
      <c r="I73" s="111"/>
    </row>
    <row r="74" spans="1:9" ht="15">
      <c r="A74" s="138" t="s">
        <v>87</v>
      </c>
      <c r="B74" s="190" t="s">
        <v>154</v>
      </c>
      <c r="C74" s="145" t="s">
        <v>154</v>
      </c>
      <c r="D74" s="139" t="s">
        <v>155</v>
      </c>
      <c r="E74" s="140" t="s">
        <v>7</v>
      </c>
      <c r="F74" s="186">
        <v>16.5</v>
      </c>
      <c r="G74" s="58">
        <v>471.44</v>
      </c>
      <c r="H74" s="59">
        <v>422.61</v>
      </c>
      <c r="I74" s="111"/>
    </row>
    <row r="75" spans="1:9" ht="15">
      <c r="A75" s="138" t="s">
        <v>87</v>
      </c>
      <c r="B75" s="190" t="s">
        <v>146</v>
      </c>
      <c r="C75" s="145" t="s">
        <v>146</v>
      </c>
      <c r="D75" s="139" t="s">
        <v>147</v>
      </c>
      <c r="E75" s="140" t="s">
        <v>7</v>
      </c>
      <c r="F75" s="186">
        <v>16.5</v>
      </c>
      <c r="G75" s="58">
        <v>471.44</v>
      </c>
      <c r="H75" s="59">
        <v>422.61</v>
      </c>
      <c r="I75" s="111"/>
    </row>
    <row r="76" spans="1:9" ht="15">
      <c r="A76" s="138" t="s">
        <v>87</v>
      </c>
      <c r="B76" s="190" t="s">
        <v>158</v>
      </c>
      <c r="C76" s="145" t="s">
        <v>176</v>
      </c>
      <c r="D76" s="139" t="s">
        <v>159</v>
      </c>
      <c r="E76" s="140" t="s">
        <v>7</v>
      </c>
      <c r="F76" s="186">
        <v>6.3</v>
      </c>
      <c r="G76" s="58">
        <v>174.09</v>
      </c>
      <c r="H76" s="59">
        <v>156.06</v>
      </c>
      <c r="I76" s="111"/>
    </row>
    <row r="77" spans="1:9" ht="15">
      <c r="A77" s="138" t="s">
        <v>87</v>
      </c>
      <c r="B77" s="190" t="s">
        <v>425</v>
      </c>
      <c r="C77" s="145" t="s">
        <v>74</v>
      </c>
      <c r="D77" s="139" t="s">
        <v>131</v>
      </c>
      <c r="E77" s="140" t="s">
        <v>7</v>
      </c>
      <c r="F77" s="186">
        <v>2.25</v>
      </c>
      <c r="G77" s="58">
        <v>221.78</v>
      </c>
      <c r="H77" s="59">
        <v>198.8</v>
      </c>
      <c r="I77" s="111"/>
    </row>
    <row r="78" spans="1:9" ht="15">
      <c r="A78" s="138" t="s">
        <v>87</v>
      </c>
      <c r="B78" s="190" t="s">
        <v>426</v>
      </c>
      <c r="C78" s="145" t="s">
        <v>77</v>
      </c>
      <c r="D78" s="139" t="s">
        <v>78</v>
      </c>
      <c r="E78" s="140" t="s">
        <v>7</v>
      </c>
      <c r="F78" s="186">
        <v>0.75</v>
      </c>
      <c r="G78" s="58">
        <v>71.17</v>
      </c>
      <c r="H78" s="59">
        <v>63.8</v>
      </c>
      <c r="I78" s="111"/>
    </row>
    <row r="79" spans="1:9" ht="15">
      <c r="A79" s="138" t="s">
        <v>87</v>
      </c>
      <c r="B79" s="190" t="s">
        <v>203</v>
      </c>
      <c r="C79" s="145" t="s">
        <v>203</v>
      </c>
      <c r="D79" s="139" t="s">
        <v>132</v>
      </c>
      <c r="E79" s="140" t="s">
        <v>7</v>
      </c>
      <c r="F79" s="186">
        <v>1.4</v>
      </c>
      <c r="G79" s="58">
        <v>181.29</v>
      </c>
      <c r="H79" s="59">
        <v>162.51</v>
      </c>
      <c r="I79" s="111"/>
    </row>
    <row r="80" spans="1:9" ht="15">
      <c r="A80" s="138" t="s">
        <v>87</v>
      </c>
      <c r="B80" s="190" t="s">
        <v>235</v>
      </c>
      <c r="C80" s="145" t="s">
        <v>235</v>
      </c>
      <c r="D80" s="139" t="s">
        <v>236</v>
      </c>
      <c r="E80" s="140" t="s">
        <v>7</v>
      </c>
      <c r="F80" s="186">
        <v>0</v>
      </c>
      <c r="G80" s="58">
        <v>194.9</v>
      </c>
      <c r="H80" s="59">
        <v>174.7</v>
      </c>
      <c r="I80" s="111"/>
    </row>
    <row r="81" spans="1:9" ht="15">
      <c r="A81" s="138" t="s">
        <v>87</v>
      </c>
      <c r="B81" s="190" t="s">
        <v>204</v>
      </c>
      <c r="C81" s="145" t="s">
        <v>204</v>
      </c>
      <c r="D81" s="139" t="s">
        <v>133</v>
      </c>
      <c r="E81" s="140" t="s">
        <v>7</v>
      </c>
      <c r="F81" s="186">
        <v>1.4</v>
      </c>
      <c r="G81" s="58">
        <v>181.29</v>
      </c>
      <c r="H81" s="59">
        <v>162.51</v>
      </c>
      <c r="I81" s="111"/>
    </row>
    <row r="82" spans="1:9" ht="15">
      <c r="A82" s="138" t="s">
        <v>87</v>
      </c>
      <c r="B82" s="190" t="s">
        <v>427</v>
      </c>
      <c r="C82" s="145" t="s">
        <v>75</v>
      </c>
      <c r="D82" s="139" t="s">
        <v>76</v>
      </c>
      <c r="E82" s="140" t="s">
        <v>7</v>
      </c>
      <c r="F82" s="186">
        <v>0.75</v>
      </c>
      <c r="G82" s="58">
        <v>83.38</v>
      </c>
      <c r="H82" s="59">
        <v>74.75</v>
      </c>
      <c r="I82" s="111"/>
    </row>
    <row r="83" spans="1:9" ht="15">
      <c r="A83" s="138" t="s">
        <v>87</v>
      </c>
      <c r="B83" s="190" t="s">
        <v>90</v>
      </c>
      <c r="C83" s="145" t="s">
        <v>135</v>
      </c>
      <c r="D83" s="139" t="s">
        <v>95</v>
      </c>
      <c r="E83" s="140" t="s">
        <v>7</v>
      </c>
      <c r="F83" s="186">
        <v>1.65</v>
      </c>
      <c r="G83" s="58">
        <v>179.25</v>
      </c>
      <c r="H83" s="59">
        <v>160.68</v>
      </c>
      <c r="I83" s="111"/>
    </row>
    <row r="84" spans="1:9" ht="15">
      <c r="A84" s="138" t="s">
        <v>87</v>
      </c>
      <c r="B84" s="190" t="s">
        <v>89</v>
      </c>
      <c r="C84" s="145" t="s">
        <v>134</v>
      </c>
      <c r="D84" s="139" t="s">
        <v>94</v>
      </c>
      <c r="E84" s="140" t="s">
        <v>7</v>
      </c>
      <c r="F84" s="186">
        <v>1.65</v>
      </c>
      <c r="G84" s="58">
        <v>179.25</v>
      </c>
      <c r="H84" s="59">
        <v>160.68</v>
      </c>
      <c r="I84" s="111"/>
    </row>
    <row r="85" spans="1:9" ht="15">
      <c r="A85" s="138" t="s">
        <v>87</v>
      </c>
      <c r="B85" s="190" t="s">
        <v>91</v>
      </c>
      <c r="C85" s="145" t="s">
        <v>136</v>
      </c>
      <c r="D85" s="139" t="s">
        <v>96</v>
      </c>
      <c r="E85" s="140" t="s">
        <v>7</v>
      </c>
      <c r="F85" s="186">
        <v>1.65</v>
      </c>
      <c r="G85" s="58">
        <v>179.25</v>
      </c>
      <c r="H85" s="59">
        <v>160.68</v>
      </c>
      <c r="I85" s="111"/>
    </row>
    <row r="86" spans="1:9" ht="15">
      <c r="A86" s="138" t="s">
        <v>87</v>
      </c>
      <c r="B86" s="190" t="s">
        <v>92</v>
      </c>
      <c r="C86" s="145" t="s">
        <v>137</v>
      </c>
      <c r="D86" s="139" t="s">
        <v>97</v>
      </c>
      <c r="E86" s="140" t="s">
        <v>7</v>
      </c>
      <c r="F86" s="186">
        <v>1.65</v>
      </c>
      <c r="G86" s="58">
        <v>179.25</v>
      </c>
      <c r="H86" s="59">
        <v>160.68</v>
      </c>
      <c r="I86" s="111"/>
    </row>
    <row r="87" spans="1:9" ht="15">
      <c r="A87" s="138" t="s">
        <v>87</v>
      </c>
      <c r="B87" s="190" t="s">
        <v>93</v>
      </c>
      <c r="C87" s="145" t="s">
        <v>138</v>
      </c>
      <c r="D87" s="139" t="s">
        <v>98</v>
      </c>
      <c r="E87" s="140" t="s">
        <v>7</v>
      </c>
      <c r="F87" s="186">
        <v>1.65</v>
      </c>
      <c r="G87" s="58">
        <v>179.25</v>
      </c>
      <c r="H87" s="59">
        <v>160.68</v>
      </c>
      <c r="I87" s="111"/>
    </row>
    <row r="88" spans="1:9" ht="15">
      <c r="A88" s="138" t="s">
        <v>87</v>
      </c>
      <c r="B88" s="190" t="s">
        <v>174</v>
      </c>
      <c r="C88" s="145" t="s">
        <v>174</v>
      </c>
      <c r="D88" s="139" t="s">
        <v>205</v>
      </c>
      <c r="E88" s="140" t="s">
        <v>7</v>
      </c>
      <c r="F88" s="186">
        <v>1.65</v>
      </c>
      <c r="G88" s="58">
        <v>195.67</v>
      </c>
      <c r="H88" s="59">
        <v>175.4</v>
      </c>
      <c r="I88" s="111"/>
    </row>
    <row r="89" spans="1:9" ht="15">
      <c r="A89" s="138" t="s">
        <v>87</v>
      </c>
      <c r="B89" s="190" t="s">
        <v>299</v>
      </c>
      <c r="C89" s="145" t="s">
        <v>299</v>
      </c>
      <c r="D89" s="139" t="s">
        <v>300</v>
      </c>
      <c r="E89" s="140" t="s">
        <v>7</v>
      </c>
      <c r="F89" s="186">
        <v>0.35</v>
      </c>
      <c r="G89" s="58">
        <v>78.12</v>
      </c>
      <c r="H89" s="59">
        <v>70.03</v>
      </c>
      <c r="I89" s="111"/>
    </row>
    <row r="90" spans="1:9" ht="15">
      <c r="A90" s="138" t="s">
        <v>87</v>
      </c>
      <c r="B90" s="190" t="s">
        <v>301</v>
      </c>
      <c r="C90" s="145" t="s">
        <v>301</v>
      </c>
      <c r="D90" s="139" t="s">
        <v>302</v>
      </c>
      <c r="E90" s="140" t="s">
        <v>7</v>
      </c>
      <c r="F90" s="186">
        <v>1.65</v>
      </c>
      <c r="G90" s="58">
        <v>355.09</v>
      </c>
      <c r="H90" s="59">
        <v>318.31</v>
      </c>
      <c r="I90" s="111"/>
    </row>
    <row r="91" spans="1:9" ht="15">
      <c r="A91" s="138" t="s">
        <v>87</v>
      </c>
      <c r="B91" s="190" t="s">
        <v>428</v>
      </c>
      <c r="C91" s="145" t="s">
        <v>79</v>
      </c>
      <c r="D91" s="139" t="s">
        <v>80</v>
      </c>
      <c r="E91" s="140" t="s">
        <v>7</v>
      </c>
      <c r="F91" s="186">
        <v>1.65</v>
      </c>
      <c r="G91" s="58">
        <v>118.33</v>
      </c>
      <c r="H91" s="59">
        <v>106.07</v>
      </c>
      <c r="I91" s="111"/>
    </row>
    <row r="92" spans="1:9" ht="15">
      <c r="A92" s="138" t="s">
        <v>87</v>
      </c>
      <c r="B92" s="190" t="s">
        <v>162</v>
      </c>
      <c r="C92" s="145" t="s">
        <v>162</v>
      </c>
      <c r="D92" s="139" t="s">
        <v>175</v>
      </c>
      <c r="E92" s="140" t="s">
        <v>7</v>
      </c>
      <c r="F92" s="186">
        <v>1.45</v>
      </c>
      <c r="G92" s="58">
        <v>143.41999999999999</v>
      </c>
      <c r="H92" s="59">
        <v>128.56</v>
      </c>
      <c r="I92" s="111"/>
    </row>
    <row r="93" spans="1:9" ht="15">
      <c r="A93" s="138" t="s">
        <v>87</v>
      </c>
      <c r="B93" s="190" t="s">
        <v>334</v>
      </c>
      <c r="C93" s="145" t="s">
        <v>334</v>
      </c>
      <c r="D93" s="139" t="s">
        <v>335</v>
      </c>
      <c r="E93" s="140" t="s">
        <v>7</v>
      </c>
      <c r="F93" s="186">
        <v>0.15</v>
      </c>
      <c r="G93" s="58">
        <v>15.77</v>
      </c>
      <c r="H93" s="59">
        <v>14.15</v>
      </c>
      <c r="I93" s="111"/>
    </row>
    <row r="94" spans="1:9" ht="15">
      <c r="A94" s="138" t="s">
        <v>87</v>
      </c>
      <c r="B94" s="190" t="s">
        <v>206</v>
      </c>
      <c r="C94" s="145" t="s">
        <v>206</v>
      </c>
      <c r="D94" s="139" t="s">
        <v>207</v>
      </c>
      <c r="E94" s="140" t="s">
        <v>7</v>
      </c>
      <c r="F94" s="186" t="s">
        <v>429</v>
      </c>
      <c r="G94" s="58">
        <v>67.44</v>
      </c>
      <c r="H94" s="59">
        <v>60.46</v>
      </c>
      <c r="I94" s="111"/>
    </row>
    <row r="95" spans="1:9" ht="15">
      <c r="A95" s="138" t="s">
        <v>87</v>
      </c>
      <c r="B95" s="190" t="s">
        <v>303</v>
      </c>
      <c r="C95" s="145" t="s">
        <v>303</v>
      </c>
      <c r="D95" s="144" t="s">
        <v>304</v>
      </c>
      <c r="E95" s="140" t="s">
        <v>7</v>
      </c>
      <c r="F95" s="186">
        <v>0.1</v>
      </c>
      <c r="G95" s="58">
        <v>10.35</v>
      </c>
      <c r="H95" s="59">
        <v>9.2799999999999994</v>
      </c>
      <c r="I95" s="111"/>
    </row>
    <row r="96" spans="1:9" ht="15">
      <c r="A96" s="138" t="s">
        <v>87</v>
      </c>
      <c r="B96" s="190" t="s">
        <v>430</v>
      </c>
      <c r="C96" s="145" t="s">
        <v>81</v>
      </c>
      <c r="D96" s="144" t="s">
        <v>100</v>
      </c>
      <c r="E96" s="140" t="s">
        <v>7</v>
      </c>
      <c r="F96" s="186">
        <v>0.75</v>
      </c>
      <c r="G96" s="58">
        <v>81.900000000000006</v>
      </c>
      <c r="H96" s="59">
        <v>73.41</v>
      </c>
      <c r="I96" s="111"/>
    </row>
    <row r="97" spans="1:9" ht="15">
      <c r="A97" s="138"/>
      <c r="B97" s="190"/>
      <c r="C97" s="145"/>
      <c r="D97" s="144"/>
      <c r="E97" s="140"/>
      <c r="F97" s="186"/>
      <c r="G97" s="58"/>
      <c r="H97" s="59"/>
      <c r="I97" s="111"/>
    </row>
    <row r="98" spans="1:9" ht="18.75">
      <c r="A98" s="138"/>
      <c r="B98" s="190"/>
      <c r="C98" s="145"/>
      <c r="D98" s="134" t="s">
        <v>323</v>
      </c>
      <c r="E98" s="140"/>
      <c r="F98" s="186"/>
      <c r="G98" s="58"/>
      <c r="H98" s="59"/>
      <c r="I98" s="111"/>
    </row>
    <row r="99" spans="1:9" ht="15">
      <c r="A99" s="138" t="s">
        <v>87</v>
      </c>
      <c r="B99" s="190" t="s">
        <v>160</v>
      </c>
      <c r="C99" s="145" t="s">
        <v>336</v>
      </c>
      <c r="D99" s="139" t="s">
        <v>161</v>
      </c>
      <c r="E99" s="140" t="s">
        <v>6</v>
      </c>
      <c r="F99" s="186">
        <v>0</v>
      </c>
      <c r="G99" s="58">
        <v>589.91999999999996</v>
      </c>
      <c r="H99" s="59">
        <v>0</v>
      </c>
      <c r="I99" s="111"/>
    </row>
    <row r="100" spans="1:9" ht="15">
      <c r="A100" s="138" t="s">
        <v>87</v>
      </c>
      <c r="B100" s="190" t="s">
        <v>171</v>
      </c>
      <c r="C100" s="145" t="s">
        <v>172</v>
      </c>
      <c r="D100" s="139" t="s">
        <v>173</v>
      </c>
      <c r="E100" s="140" t="s">
        <v>6</v>
      </c>
      <c r="F100" s="186">
        <v>0</v>
      </c>
      <c r="G100" s="58">
        <v>589.91999999999996</v>
      </c>
      <c r="H100" s="59">
        <v>0</v>
      </c>
      <c r="I100" s="111"/>
    </row>
    <row r="101" spans="1:9" ht="15">
      <c r="A101" s="138" t="s">
        <v>87</v>
      </c>
      <c r="B101" s="190" t="s">
        <v>431</v>
      </c>
      <c r="C101" s="145" t="s">
        <v>297</v>
      </c>
      <c r="D101" s="139" t="s">
        <v>298</v>
      </c>
      <c r="E101" s="140" t="s">
        <v>6</v>
      </c>
      <c r="F101" s="186">
        <v>0</v>
      </c>
      <c r="G101" s="58">
        <v>607.11</v>
      </c>
      <c r="H101" s="59">
        <v>0</v>
      </c>
      <c r="I101" s="111"/>
    </row>
    <row r="102" spans="1:9" ht="15">
      <c r="A102" s="138" t="s">
        <v>87</v>
      </c>
      <c r="B102" s="190" t="s">
        <v>432</v>
      </c>
      <c r="C102" s="145" t="s">
        <v>117</v>
      </c>
      <c r="D102" s="139" t="s">
        <v>118</v>
      </c>
      <c r="E102" s="140" t="s">
        <v>6</v>
      </c>
      <c r="F102" s="186">
        <v>0</v>
      </c>
      <c r="G102" s="58">
        <v>607.11</v>
      </c>
      <c r="H102" s="59">
        <v>0</v>
      </c>
      <c r="I102" s="111"/>
    </row>
    <row r="103" spans="1:9" ht="15">
      <c r="A103" s="138"/>
      <c r="B103" s="190"/>
      <c r="C103" s="145"/>
      <c r="D103" s="144"/>
      <c r="E103" s="140"/>
      <c r="F103" s="186"/>
      <c r="G103" s="58"/>
      <c r="H103" s="59"/>
      <c r="I103" s="111"/>
    </row>
    <row r="104" spans="1:9" ht="18.75">
      <c r="A104" s="138"/>
      <c r="B104" s="193"/>
      <c r="C104" s="146"/>
      <c r="D104" s="134" t="s">
        <v>122</v>
      </c>
      <c r="E104" s="141"/>
      <c r="F104" s="186"/>
      <c r="G104" s="142"/>
      <c r="H104" s="143"/>
      <c r="I104" s="111"/>
    </row>
    <row r="105" spans="1:9" ht="15">
      <c r="A105" s="138" t="s">
        <v>87</v>
      </c>
      <c r="B105" s="190" t="s">
        <v>195</v>
      </c>
      <c r="C105" s="145" t="s">
        <v>196</v>
      </c>
      <c r="D105" s="139" t="s">
        <v>197</v>
      </c>
      <c r="E105" s="140" t="s">
        <v>6</v>
      </c>
      <c r="F105" s="186">
        <v>0</v>
      </c>
      <c r="G105" s="58">
        <v>149.44</v>
      </c>
      <c r="H105" s="59">
        <v>0</v>
      </c>
      <c r="I105" s="111"/>
    </row>
    <row r="106" spans="1:9" ht="15">
      <c r="A106" s="138" t="s">
        <v>87</v>
      </c>
      <c r="B106" s="190" t="s">
        <v>192</v>
      </c>
      <c r="C106" s="145" t="s">
        <v>193</v>
      </c>
      <c r="D106" s="139" t="s">
        <v>194</v>
      </c>
      <c r="E106" s="140" t="s">
        <v>6</v>
      </c>
      <c r="F106" s="186">
        <v>0</v>
      </c>
      <c r="G106" s="58">
        <v>119.91</v>
      </c>
      <c r="H106" s="59">
        <v>0</v>
      </c>
      <c r="I106" s="111"/>
    </row>
    <row r="107" spans="1:9" ht="15">
      <c r="A107" s="138" t="s">
        <v>87</v>
      </c>
      <c r="B107" s="190" t="s">
        <v>433</v>
      </c>
      <c r="C107" s="145" t="s">
        <v>125</v>
      </c>
      <c r="D107" s="139" t="s">
        <v>126</v>
      </c>
      <c r="E107" s="140" t="s">
        <v>6</v>
      </c>
      <c r="F107" s="186">
        <v>0</v>
      </c>
      <c r="G107" s="58">
        <v>90.38</v>
      </c>
      <c r="H107" s="59">
        <v>0</v>
      </c>
      <c r="I107" s="111"/>
    </row>
    <row r="108" spans="1:9" ht="15">
      <c r="A108" s="138" t="s">
        <v>87</v>
      </c>
      <c r="B108" s="190" t="s">
        <v>434</v>
      </c>
      <c r="C108" s="145" t="s">
        <v>201</v>
      </c>
      <c r="D108" s="139" t="s">
        <v>202</v>
      </c>
      <c r="E108" s="140" t="s">
        <v>6</v>
      </c>
      <c r="F108" s="186">
        <v>0</v>
      </c>
      <c r="G108" s="58">
        <v>12.22</v>
      </c>
      <c r="H108" s="59">
        <v>0</v>
      </c>
      <c r="I108" s="111"/>
    </row>
    <row r="109" spans="1:9" ht="15">
      <c r="A109" s="138" t="s">
        <v>87</v>
      </c>
      <c r="B109" s="190" t="s">
        <v>435</v>
      </c>
      <c r="C109" s="145" t="s">
        <v>123</v>
      </c>
      <c r="D109" s="139" t="s">
        <v>124</v>
      </c>
      <c r="E109" s="140" t="s">
        <v>6</v>
      </c>
      <c r="F109" s="186">
        <v>0</v>
      </c>
      <c r="G109" s="58">
        <v>18.670000000000002</v>
      </c>
      <c r="H109" s="59">
        <v>0</v>
      </c>
      <c r="I109" s="111"/>
    </row>
    <row r="110" spans="1:9" ht="15">
      <c r="A110" s="138" t="s">
        <v>87</v>
      </c>
      <c r="B110" s="190" t="s">
        <v>436</v>
      </c>
      <c r="C110" s="145" t="s">
        <v>127</v>
      </c>
      <c r="D110" s="139" t="s">
        <v>128</v>
      </c>
      <c r="E110" s="140" t="s">
        <v>6</v>
      </c>
      <c r="F110" s="186">
        <v>0</v>
      </c>
      <c r="G110" s="58">
        <v>32.64</v>
      </c>
      <c r="H110" s="59">
        <v>0</v>
      </c>
      <c r="I110" s="111"/>
    </row>
    <row r="111" spans="1:9" ht="15">
      <c r="A111" s="138" t="s">
        <v>87</v>
      </c>
      <c r="B111" s="190" t="s">
        <v>437</v>
      </c>
      <c r="C111" s="145" t="s">
        <v>129</v>
      </c>
      <c r="D111" s="139" t="s">
        <v>130</v>
      </c>
      <c r="E111" s="140" t="s">
        <v>6</v>
      </c>
      <c r="F111" s="186">
        <v>0</v>
      </c>
      <c r="G111" s="58">
        <v>13.96</v>
      </c>
      <c r="H111" s="59">
        <v>0</v>
      </c>
      <c r="I111" s="111"/>
    </row>
    <row r="112" spans="1:9" ht="15">
      <c r="A112" s="138" t="s">
        <v>87</v>
      </c>
      <c r="B112" s="190" t="s">
        <v>293</v>
      </c>
      <c r="C112" s="145" t="s">
        <v>293</v>
      </c>
      <c r="D112" s="139" t="s">
        <v>294</v>
      </c>
      <c r="E112" s="140" t="s">
        <v>6</v>
      </c>
      <c r="F112" s="186">
        <v>0</v>
      </c>
      <c r="G112" s="58">
        <v>683.61</v>
      </c>
      <c r="H112" s="59">
        <v>0</v>
      </c>
      <c r="I112" s="111"/>
    </row>
    <row r="113" spans="1:9" ht="15">
      <c r="A113" s="138" t="s">
        <v>87</v>
      </c>
      <c r="B113" s="190" t="s">
        <v>279</v>
      </c>
      <c r="C113" s="145" t="s">
        <v>279</v>
      </c>
      <c r="D113" s="139" t="s">
        <v>280</v>
      </c>
      <c r="E113" s="140" t="s">
        <v>6</v>
      </c>
      <c r="F113" s="186">
        <v>0</v>
      </c>
      <c r="G113" s="58">
        <v>683.61</v>
      </c>
      <c r="H113" s="59">
        <v>0</v>
      </c>
      <c r="I113" s="111"/>
    </row>
    <row r="114" spans="1:9" ht="15">
      <c r="A114" s="138" t="s">
        <v>87</v>
      </c>
      <c r="B114" s="190" t="s">
        <v>295</v>
      </c>
      <c r="C114" s="145" t="s">
        <v>295</v>
      </c>
      <c r="D114" s="139" t="s">
        <v>296</v>
      </c>
      <c r="E114" s="140" t="s">
        <v>6</v>
      </c>
      <c r="F114" s="186">
        <v>0</v>
      </c>
      <c r="G114" s="58">
        <v>683.61</v>
      </c>
      <c r="H114" s="59">
        <v>0</v>
      </c>
      <c r="I114" s="111"/>
    </row>
    <row r="115" spans="1:9" ht="15">
      <c r="A115" s="138" t="s">
        <v>87</v>
      </c>
      <c r="B115" s="190" t="s">
        <v>291</v>
      </c>
      <c r="C115" s="145" t="s">
        <v>291</v>
      </c>
      <c r="D115" s="139" t="s">
        <v>292</v>
      </c>
      <c r="E115" s="140" t="s">
        <v>6</v>
      </c>
      <c r="F115" s="186">
        <v>0</v>
      </c>
      <c r="G115" s="58">
        <v>683.61</v>
      </c>
      <c r="H115" s="59">
        <v>0</v>
      </c>
      <c r="I115" s="111"/>
    </row>
    <row r="116" spans="1:9" ht="15">
      <c r="A116" s="138" t="s">
        <v>87</v>
      </c>
      <c r="B116" s="190" t="s">
        <v>289</v>
      </c>
      <c r="C116" s="145" t="s">
        <v>289</v>
      </c>
      <c r="D116" s="139" t="s">
        <v>290</v>
      </c>
      <c r="E116" s="140" t="s">
        <v>6</v>
      </c>
      <c r="F116" s="186">
        <v>0</v>
      </c>
      <c r="G116" s="58">
        <v>683.61</v>
      </c>
      <c r="H116" s="59">
        <v>0</v>
      </c>
      <c r="I116" s="111"/>
    </row>
    <row r="117" spans="1:9" ht="15">
      <c r="A117" s="138" t="s">
        <v>87</v>
      </c>
      <c r="B117" s="190" t="s">
        <v>287</v>
      </c>
      <c r="C117" s="145" t="s">
        <v>287</v>
      </c>
      <c r="D117" s="139" t="s">
        <v>288</v>
      </c>
      <c r="E117" s="140" t="s">
        <v>6</v>
      </c>
      <c r="F117" s="186">
        <v>0</v>
      </c>
      <c r="G117" s="58">
        <v>683.61</v>
      </c>
      <c r="H117" s="59">
        <v>0</v>
      </c>
      <c r="I117" s="111"/>
    </row>
    <row r="118" spans="1:9" ht="15">
      <c r="A118" s="138" t="s">
        <v>87</v>
      </c>
      <c r="B118" s="190" t="s">
        <v>285</v>
      </c>
      <c r="C118" s="145" t="s">
        <v>285</v>
      </c>
      <c r="D118" s="139" t="s">
        <v>286</v>
      </c>
      <c r="E118" s="140" t="s">
        <v>6</v>
      </c>
      <c r="F118" s="186">
        <v>0</v>
      </c>
      <c r="G118" s="58">
        <v>683.61</v>
      </c>
      <c r="H118" s="59">
        <v>0</v>
      </c>
      <c r="I118" s="111"/>
    </row>
    <row r="119" spans="1:9" ht="15">
      <c r="A119" s="138" t="s">
        <v>87</v>
      </c>
      <c r="B119" s="190" t="s">
        <v>283</v>
      </c>
      <c r="C119" s="145" t="s">
        <v>283</v>
      </c>
      <c r="D119" s="139" t="s">
        <v>284</v>
      </c>
      <c r="E119" s="140" t="s">
        <v>6</v>
      </c>
      <c r="F119" s="186">
        <v>0</v>
      </c>
      <c r="G119" s="58">
        <v>683.61</v>
      </c>
      <c r="H119" s="59">
        <v>0</v>
      </c>
      <c r="I119" s="111"/>
    </row>
    <row r="120" spans="1:9" ht="15">
      <c r="A120" s="138" t="s">
        <v>87</v>
      </c>
      <c r="B120" s="190" t="s">
        <v>277</v>
      </c>
      <c r="C120" s="145" t="s">
        <v>277</v>
      </c>
      <c r="D120" s="139" t="s">
        <v>278</v>
      </c>
      <c r="E120" s="140" t="s">
        <v>6</v>
      </c>
      <c r="F120" s="186">
        <v>0</v>
      </c>
      <c r="G120" s="58">
        <v>683.61</v>
      </c>
      <c r="H120" s="59">
        <v>0</v>
      </c>
      <c r="I120" s="111"/>
    </row>
    <row r="121" spans="1:9" ht="15">
      <c r="A121" s="138" t="s">
        <v>87</v>
      </c>
      <c r="B121" s="190" t="s">
        <v>275</v>
      </c>
      <c r="C121" s="145" t="s">
        <v>275</v>
      </c>
      <c r="D121" s="139" t="s">
        <v>276</v>
      </c>
      <c r="E121" s="140" t="s">
        <v>6</v>
      </c>
      <c r="F121" s="186">
        <v>0</v>
      </c>
      <c r="G121" s="58">
        <v>683.61</v>
      </c>
      <c r="H121" s="59">
        <v>0</v>
      </c>
      <c r="I121" s="111"/>
    </row>
    <row r="122" spans="1:9" ht="15">
      <c r="A122" s="138" t="s">
        <v>87</v>
      </c>
      <c r="B122" s="190" t="s">
        <v>281</v>
      </c>
      <c r="C122" s="145" t="s">
        <v>281</v>
      </c>
      <c r="D122" s="139" t="s">
        <v>282</v>
      </c>
      <c r="E122" s="140" t="s">
        <v>6</v>
      </c>
      <c r="F122" s="186">
        <v>0</v>
      </c>
      <c r="G122" s="58">
        <v>683.61</v>
      </c>
      <c r="H122" s="59">
        <v>0</v>
      </c>
      <c r="I122" s="111"/>
    </row>
    <row r="123" spans="1:9" ht="15">
      <c r="A123" s="138" t="s">
        <v>87</v>
      </c>
      <c r="B123" s="190" t="s">
        <v>273</v>
      </c>
      <c r="C123" s="145" t="s">
        <v>273</v>
      </c>
      <c r="D123" s="139" t="s">
        <v>274</v>
      </c>
      <c r="E123" s="140" t="s">
        <v>6</v>
      </c>
      <c r="F123" s="186">
        <v>0</v>
      </c>
      <c r="G123" s="58">
        <v>683.61</v>
      </c>
      <c r="H123" s="59">
        <v>0</v>
      </c>
      <c r="I123" s="111"/>
    </row>
    <row r="124" spans="1:9" ht="15">
      <c r="A124" s="138" t="s">
        <v>87</v>
      </c>
      <c r="B124" s="190" t="s">
        <v>199</v>
      </c>
      <c r="C124" s="145" t="s">
        <v>199</v>
      </c>
      <c r="D124" s="139" t="s">
        <v>343</v>
      </c>
      <c r="E124" s="140" t="s">
        <v>6</v>
      </c>
      <c r="F124" s="186">
        <v>0</v>
      </c>
      <c r="G124" s="58">
        <v>258.72000000000003</v>
      </c>
      <c r="H124" s="59">
        <v>0</v>
      </c>
      <c r="I124" s="111"/>
    </row>
    <row r="125" spans="1:9" ht="15">
      <c r="A125" s="138" t="s">
        <v>87</v>
      </c>
      <c r="B125" s="190" t="s">
        <v>339</v>
      </c>
      <c r="C125" s="145" t="s">
        <v>339</v>
      </c>
      <c r="D125" s="139" t="s">
        <v>340</v>
      </c>
      <c r="E125" s="140" t="s">
        <v>6</v>
      </c>
      <c r="F125" s="186">
        <v>0</v>
      </c>
      <c r="G125" s="58">
        <v>238.46</v>
      </c>
      <c r="H125" s="59">
        <v>0</v>
      </c>
      <c r="I125" s="111"/>
    </row>
    <row r="126" spans="1:9" ht="15">
      <c r="A126" s="138" t="s">
        <v>87</v>
      </c>
      <c r="B126" s="190" t="s">
        <v>337</v>
      </c>
      <c r="C126" s="145" t="s">
        <v>337</v>
      </c>
      <c r="D126" s="139" t="s">
        <v>338</v>
      </c>
      <c r="E126" s="140" t="s">
        <v>6</v>
      </c>
      <c r="F126" s="186">
        <v>0</v>
      </c>
      <c r="G126" s="58">
        <v>238.46</v>
      </c>
      <c r="H126" s="59">
        <v>0</v>
      </c>
      <c r="I126" s="111"/>
    </row>
    <row r="127" spans="1:9" ht="15">
      <c r="A127" s="138" t="s">
        <v>87</v>
      </c>
      <c r="B127" s="190" t="s">
        <v>200</v>
      </c>
      <c r="C127" s="145" t="s">
        <v>200</v>
      </c>
      <c r="D127" s="139" t="s">
        <v>342</v>
      </c>
      <c r="E127" s="140" t="s">
        <v>6</v>
      </c>
      <c r="F127" s="186">
        <v>0</v>
      </c>
      <c r="G127" s="58">
        <v>258.72000000000003</v>
      </c>
      <c r="H127" s="59">
        <v>0</v>
      </c>
      <c r="I127" s="111"/>
    </row>
    <row r="128" spans="1:9" ht="15">
      <c r="A128" s="138" t="s">
        <v>87</v>
      </c>
      <c r="B128" s="190" t="s">
        <v>198</v>
      </c>
      <c r="C128" s="145" t="s">
        <v>198</v>
      </c>
      <c r="D128" s="139" t="s">
        <v>341</v>
      </c>
      <c r="E128" s="140" t="s">
        <v>6</v>
      </c>
      <c r="F128" s="186">
        <v>0</v>
      </c>
      <c r="G128" s="58">
        <v>258.72000000000003</v>
      </c>
      <c r="H128" s="59">
        <v>0</v>
      </c>
      <c r="I128" s="111"/>
    </row>
    <row r="130" spans="1:8" ht="15">
      <c r="A130" s="138" t="s">
        <v>87</v>
      </c>
      <c r="B130" s="139">
        <v>9909</v>
      </c>
      <c r="C130" s="139">
        <v>9909</v>
      </c>
      <c r="D130" s="139" t="s">
        <v>121</v>
      </c>
      <c r="E130" s="140" t="s">
        <v>6</v>
      </c>
      <c r="F130" s="140">
        <v>0</v>
      </c>
      <c r="G130" s="58">
        <v>86.63</v>
      </c>
      <c r="H130" s="59">
        <v>0</v>
      </c>
    </row>
    <row r="131" spans="1:8" ht="15">
      <c r="A131" s="138" t="s">
        <v>87</v>
      </c>
      <c r="B131" s="194" t="s">
        <v>119</v>
      </c>
      <c r="C131" s="194" t="s">
        <v>119</v>
      </c>
      <c r="D131" s="139" t="s">
        <v>120</v>
      </c>
      <c r="E131" s="140" t="s">
        <v>6</v>
      </c>
      <c r="F131" s="140">
        <v>0</v>
      </c>
      <c r="G131" s="58">
        <v>433.1</v>
      </c>
      <c r="H131" s="59">
        <v>0</v>
      </c>
    </row>
    <row r="133" spans="1:8" ht="15">
      <c r="B133" s="195" t="s">
        <v>438</v>
      </c>
      <c r="C133" s="106" t="s">
        <v>310</v>
      </c>
      <c r="D133" s="107" t="s">
        <v>311</v>
      </c>
      <c r="F133">
        <v>0</v>
      </c>
      <c r="G133" s="196">
        <v>0</v>
      </c>
      <c r="H133" s="196">
        <v>0</v>
      </c>
    </row>
  </sheetData>
  <autoFilter ref="A4:J128" xr:uid="{0ADFD960-3865-4009-9BAF-8C98D95E0243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U c S U z u W + Q C k A A A A 9 Q A A A B I A H A B D b 2 5 m a W c v U G F j a 2 F n Z S 5 4 b W w g o h g A K K A U A A A A A A A A A A A A A A A A A A A A A A A A A A A A h Y / R C o I w G I V f R X b v N h e B y e 8 k u k 0 I g o j u x l w 6 0 h l u N t + t i x 6 p V 8 g o q 7 s u z 3 e + i 3 P u 1 x t k Q 1 M H F 9 V Z 3 Z o U R Z i i Q B n Z F t q U K e r d M Y x R x m E j 5 E m U K h h l Y 5 P B F i m q n D s n h H j v s Z / h t i s J o z Q i + 3 y 9 l Z V q B P r I + r 8 c a m O d M F I h D r v X G M 7 w g u J 5 z D A F M j H I t f n 2 b J z 7 b H 8 g r P r a 9 Z 3 i y o S H J Z A p A n l f 4 A 9 Q S w M E F A A C A A g A S U c S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l H E l M o i k e 4 D g A A A B E A A A A T A B w A R m 9 y b X V s Y X M v U 2 V j d G l v b j E u b S C i G A A o o B Q A A A A A A A A A A A A A A A A A A A A A A A A A A A A r T k 0 u y c z P U w i G 0 I b W A F B L A Q I t A B Q A A g A I A E l H E l M 7 l v k A p A A A A P U A A A A S A A A A A A A A A A A A A A A A A A A A A A B D b 2 5 m a W c v U G F j a 2 F n Z S 5 4 b W x Q S w E C L Q A U A A I A C A B J R x J T D 8 r p q 6 Q A A A D p A A A A E w A A A A A A A A A A A A A A A A D w A A A A W 0 N v b n R l b n R f V H l w Z X N d L n h t b F B L A Q I t A B Q A A g A I A E l H E l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P Q B D v / o G T R r A Y f i B Z / X R 4 A A A A A A I A A A A A A A N m A A D A A A A A E A A A A H v G J x 9 q h 2 I q j 4 e U T A u h u 3 M A A A A A B I A A A K A A A A A Q A A A A x e T g v q 5 o n / i x + 8 x u 9 O X 7 L 1 A A A A D l m y a p 0 e 6 L f n W g e / 1 K a d / m z w n z g j U f s v N p U G g e O u O 4 D O z 8 0 u w d k 7 I O n y j j W y / p S e h o G n E W c I / 4 7 s r l f Z v m F E 4 5 / v z r P z y R S l I 8 Q q z f + 0 r 9 I R Q A A A C k F c r b / 7 h 2 g L Q w 9 o C l P / Y 1 P i O m p g = = < / D a t a M a s h u p > 
</file>

<file path=customXml/itemProps1.xml><?xml version="1.0" encoding="utf-8"?>
<ds:datastoreItem xmlns:ds="http://schemas.openxmlformats.org/officeDocument/2006/customXml" ds:itemID="{55FB8C82-9400-4E2D-84B4-F2D430AE73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7 March 2023</vt:lpstr>
      <vt:lpstr>Order Template</vt:lpstr>
      <vt:lpstr>Sheet1</vt:lpstr>
      <vt:lpstr>price</vt:lpstr>
      <vt:lpstr>'7 March 2023'!Print_Area</vt:lpstr>
      <vt:lpstr>'Order Template'!Print_Area</vt:lpstr>
      <vt:lpstr>SKU</vt:lpstr>
    </vt:vector>
  </TitlesOfParts>
  <Company>Herbalife International South Africa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Koppen</dc:creator>
  <cp:lastModifiedBy>Wian Keet</cp:lastModifiedBy>
  <cp:lastPrinted>2022-09-19T12:59:21Z</cp:lastPrinted>
  <dcterms:created xsi:type="dcterms:W3CDTF">2000-05-08T11:16:55Z</dcterms:created>
  <dcterms:modified xsi:type="dcterms:W3CDTF">2023-03-03T06:57:34Z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