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herbalife663-my.sharepoint.com/personal/wiank_herbalife_com/Documents/Desktop/My documents/2019/Price increase documents/2023/2023/March 7th Price increase/March 7th Price lists/"/>
    </mc:Choice>
  </mc:AlternateContent>
  <xr:revisionPtr revIDLastSave="218" documentId="8_{200FE3CA-ADCD-4E1A-9E95-5BCC2490F050}" xr6:coauthVersionLast="47" xr6:coauthVersionMax="47" xr10:uidLastSave="{2A10CFF9-D9D4-449C-882A-129FE0014795}"/>
  <workbookProtection workbookAlgorithmName="SHA-512" workbookHashValue="SxwTRKIgyAX8CUeKSccZgY6Xa3WYhnX2lV+aAJPG47/IRgjaUMafWxCoNbVBLL0ZiHGomYDjTwrC81Ds7NGR7A==" workbookSaltValue="RF/Qg7KcEVS1WjSi9t92qg==" workbookSpinCount="100000" lockStructure="1"/>
  <bookViews>
    <workbookView xWindow="-57720" yWindow="-120" windowWidth="29040" windowHeight="15840" tabRatio="604" xr2:uid="{00000000-000D-0000-FFFF-FFFF00000000}"/>
  </bookViews>
  <sheets>
    <sheet name="7 March 2023" sheetId="6" r:id="rId1"/>
    <sheet name="Order Template" sheetId="7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'7 March 2023'!$A$16:$M$149</definedName>
    <definedName name="_xlnm._FilterDatabase" localSheetId="2" hidden="1">Sheet1!$A$4:$I$231</definedName>
    <definedName name="price">'7 March 2023'!$A$19:$M$163</definedName>
    <definedName name="PriceList">'[1]Product - Price List'!#REF!</definedName>
    <definedName name="_xlnm.Print_Area" localSheetId="0">'7 March 2023'!$A$1:$M$155</definedName>
    <definedName name="_xlnm.Print_Area" localSheetId="1">'Order Template'!$A$1:$V$63</definedName>
    <definedName name="_xlnm.Print_Titles" localSheetId="0">'7 March 2023'!$1:$16</definedName>
    <definedName name="Product_Table">'[2]Product Table'!$A$1:$I$57</definedName>
    <definedName name="SKU">Sheet1!$B$3:$H$334</definedName>
    <definedName name="walkincente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9" i="6" l="1"/>
  <c r="H129" i="6" s="1"/>
  <c r="E129" i="6"/>
  <c r="F123" i="6"/>
  <c r="H123" i="6" s="1"/>
  <c r="E123" i="6"/>
  <c r="F121" i="6"/>
  <c r="H121" i="6" s="1"/>
  <c r="E121" i="6"/>
  <c r="F120" i="6"/>
  <c r="H120" i="6" s="1"/>
  <c r="E120" i="6"/>
  <c r="D62" i="6"/>
  <c r="E62" i="6"/>
  <c r="F62" i="6"/>
  <c r="H62" i="6" s="1"/>
  <c r="D63" i="6"/>
  <c r="E63" i="6"/>
  <c r="F63" i="6"/>
  <c r="H63" i="6" s="1"/>
  <c r="I63" i="6" s="1"/>
  <c r="D64" i="6"/>
  <c r="E64" i="6"/>
  <c r="F64" i="6"/>
  <c r="H64" i="6" s="1"/>
  <c r="I64" i="6" s="1"/>
  <c r="D65" i="6"/>
  <c r="E65" i="6"/>
  <c r="F65" i="6"/>
  <c r="H65" i="6" s="1"/>
  <c r="D66" i="6"/>
  <c r="E66" i="6"/>
  <c r="F66" i="6"/>
  <c r="D67" i="6"/>
  <c r="E67" i="6"/>
  <c r="F67" i="6"/>
  <c r="D68" i="6"/>
  <c r="E68" i="6"/>
  <c r="F68" i="6"/>
  <c r="H68" i="6" s="1"/>
  <c r="D69" i="6"/>
  <c r="E69" i="6"/>
  <c r="F69" i="6"/>
  <c r="H69" i="6" s="1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82" i="6"/>
  <c r="E82" i="6"/>
  <c r="D82" i="6"/>
  <c r="F81" i="6"/>
  <c r="E81" i="6"/>
  <c r="D81" i="6"/>
  <c r="F74" i="6"/>
  <c r="E74" i="6"/>
  <c r="D74" i="6"/>
  <c r="F61" i="6"/>
  <c r="E61" i="6"/>
  <c r="D61" i="6"/>
  <c r="F55" i="6"/>
  <c r="E55" i="6"/>
  <c r="D55" i="6"/>
  <c r="F54" i="6"/>
  <c r="E54" i="6"/>
  <c r="D54" i="6"/>
  <c r="F53" i="6"/>
  <c r="E53" i="6"/>
  <c r="D53" i="6"/>
  <c r="F38" i="6"/>
  <c r="E38" i="6"/>
  <c r="D38" i="6"/>
  <c r="F148" i="6"/>
  <c r="E148" i="6"/>
  <c r="D148" i="6"/>
  <c r="F146" i="6"/>
  <c r="E146" i="6"/>
  <c r="D146" i="6"/>
  <c r="F144" i="6"/>
  <c r="E144" i="6"/>
  <c r="D144" i="6"/>
  <c r="F133" i="6"/>
  <c r="E133" i="6"/>
  <c r="D133" i="6"/>
  <c r="F132" i="6"/>
  <c r="E132" i="6"/>
  <c r="D132" i="6"/>
  <c r="F131" i="6"/>
  <c r="E131" i="6"/>
  <c r="D131" i="6"/>
  <c r="F115" i="6"/>
  <c r="E115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0" i="6"/>
  <c r="E80" i="6"/>
  <c r="D80" i="6"/>
  <c r="F73" i="6"/>
  <c r="E73" i="6"/>
  <c r="D73" i="6"/>
  <c r="F72" i="6"/>
  <c r="E72" i="6"/>
  <c r="D72" i="6"/>
  <c r="F71" i="6"/>
  <c r="E71" i="6"/>
  <c r="D71" i="6"/>
  <c r="F59" i="6"/>
  <c r="E59" i="6"/>
  <c r="D59" i="6"/>
  <c r="F58" i="6"/>
  <c r="E58" i="6"/>
  <c r="D58" i="6"/>
  <c r="F57" i="6"/>
  <c r="E57" i="6"/>
  <c r="D57" i="6"/>
  <c r="F56" i="6"/>
  <c r="E56" i="6"/>
  <c r="D56" i="6"/>
  <c r="F49" i="6"/>
  <c r="E49" i="6"/>
  <c r="D49" i="6"/>
  <c r="F48" i="6"/>
  <c r="E48" i="6"/>
  <c r="D48" i="6"/>
  <c r="F47" i="6"/>
  <c r="E47" i="6"/>
  <c r="D47" i="6"/>
  <c r="F46" i="6"/>
  <c r="E46" i="6"/>
  <c r="D46" i="6"/>
  <c r="F39" i="6"/>
  <c r="E39" i="6"/>
  <c r="D39" i="6"/>
  <c r="F37" i="6"/>
  <c r="E37" i="6"/>
  <c r="D37" i="6"/>
  <c r="F36" i="6"/>
  <c r="E36" i="6"/>
  <c r="D36" i="6"/>
  <c r="F33" i="6"/>
  <c r="E33" i="6"/>
  <c r="D33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F21" i="6"/>
  <c r="E21" i="6"/>
  <c r="D21" i="6"/>
  <c r="F20" i="6"/>
  <c r="E20" i="6"/>
  <c r="D20" i="6"/>
  <c r="F32" i="6"/>
  <c r="E32" i="6"/>
  <c r="D32" i="6"/>
  <c r="F31" i="6"/>
  <c r="E31" i="6"/>
  <c r="D31" i="6"/>
  <c r="F30" i="6"/>
  <c r="E30" i="6"/>
  <c r="D30" i="6"/>
  <c r="F125" i="6"/>
  <c r="M125" i="6" s="1"/>
  <c r="F124" i="6"/>
  <c r="K124" i="6" s="1"/>
  <c r="F83" i="6"/>
  <c r="E83" i="6"/>
  <c r="D83" i="6"/>
  <c r="F134" i="6"/>
  <c r="E134" i="6"/>
  <c r="D134" i="6"/>
  <c r="D149" i="6"/>
  <c r="F116" i="6"/>
  <c r="E116" i="6"/>
  <c r="F77" i="6"/>
  <c r="E77" i="6"/>
  <c r="D77" i="6"/>
  <c r="J64" i="6" l="1"/>
  <c r="J66" i="6"/>
  <c r="L68" i="6"/>
  <c r="M67" i="6"/>
  <c r="K64" i="6"/>
  <c r="L67" i="6"/>
  <c r="K67" i="6"/>
  <c r="J67" i="6"/>
  <c r="H67" i="6"/>
  <c r="I67" i="6" s="1"/>
  <c r="M68" i="6"/>
  <c r="I68" i="6"/>
  <c r="K66" i="6"/>
  <c r="M64" i="6"/>
  <c r="L64" i="6"/>
  <c r="K68" i="6"/>
  <c r="M69" i="6"/>
  <c r="J68" i="6"/>
  <c r="M65" i="6"/>
  <c r="M62" i="6"/>
  <c r="L69" i="6"/>
  <c r="L65" i="6"/>
  <c r="L62" i="6"/>
  <c r="K62" i="6"/>
  <c r="H66" i="6"/>
  <c r="I66" i="6" s="1"/>
  <c r="K69" i="6"/>
  <c r="M66" i="6"/>
  <c r="J65" i="6"/>
  <c r="J62" i="6"/>
  <c r="I69" i="6"/>
  <c r="L66" i="6"/>
  <c r="I65" i="6"/>
  <c r="L63" i="6"/>
  <c r="I62" i="6"/>
  <c r="K65" i="6"/>
  <c r="J69" i="6"/>
  <c r="M63" i="6"/>
  <c r="K63" i="6"/>
  <c r="J63" i="6"/>
  <c r="L32" i="6"/>
  <c r="L30" i="6"/>
  <c r="M30" i="6"/>
  <c r="L31" i="6"/>
  <c r="M31" i="6"/>
  <c r="M32" i="6"/>
  <c r="H30" i="6"/>
  <c r="I30" i="6" s="1"/>
  <c r="H31" i="6"/>
  <c r="I31" i="6" s="1"/>
  <c r="H32" i="6"/>
  <c r="I32" i="6" s="1"/>
  <c r="J30" i="6"/>
  <c r="J31" i="6"/>
  <c r="J32" i="6"/>
  <c r="K30" i="6"/>
  <c r="K31" i="6"/>
  <c r="K32" i="6"/>
  <c r="M83" i="6"/>
  <c r="H124" i="6"/>
  <c r="K125" i="6"/>
  <c r="L124" i="6"/>
  <c r="M124" i="6"/>
  <c r="J125" i="6"/>
  <c r="J124" i="6"/>
  <c r="L125" i="6"/>
  <c r="H125" i="6"/>
  <c r="J83" i="6"/>
  <c r="H83" i="6"/>
  <c r="I83" i="6" s="1"/>
  <c r="K83" i="6"/>
  <c r="L83" i="6"/>
  <c r="M37" i="6"/>
  <c r="H134" i="6"/>
  <c r="M134" i="6" s="1"/>
  <c r="J37" i="6"/>
  <c r="H37" i="6"/>
  <c r="I37" i="6" s="1"/>
  <c r="K37" i="6"/>
  <c r="L37" i="6"/>
  <c r="J77" i="6"/>
  <c r="M116" i="6"/>
  <c r="J115" i="6"/>
  <c r="J116" i="6"/>
  <c r="H115" i="6"/>
  <c r="I115" i="6" s="1"/>
  <c r="K116" i="6"/>
  <c r="L116" i="6"/>
  <c r="K115" i="6"/>
  <c r="L115" i="6"/>
  <c r="M115" i="6"/>
  <c r="H116" i="6"/>
  <c r="K77" i="6"/>
  <c r="L77" i="6"/>
  <c r="M77" i="6"/>
  <c r="H77" i="6"/>
  <c r="I77" i="6" s="1"/>
  <c r="L134" i="6" l="1"/>
  <c r="J134" i="6"/>
  <c r="K134" i="6"/>
  <c r="L47" i="7"/>
  <c r="H46" i="7"/>
  <c r="G43" i="7"/>
  <c r="L39" i="7"/>
  <c r="H38" i="7"/>
  <c r="K36" i="7"/>
  <c r="G35" i="7"/>
  <c r="L31" i="7"/>
  <c r="H30" i="7"/>
  <c r="K28" i="7"/>
  <c r="G27" i="7"/>
  <c r="C50" i="7"/>
  <c r="L50" i="7" s="1"/>
  <c r="C49" i="7"/>
  <c r="H49" i="7" s="1"/>
  <c r="C48" i="7"/>
  <c r="L48" i="7" s="1"/>
  <c r="C47" i="7"/>
  <c r="K47" i="7" s="1"/>
  <c r="C46" i="7"/>
  <c r="G46" i="7" s="1"/>
  <c r="C45" i="7"/>
  <c r="L45" i="7" s="1"/>
  <c r="C44" i="7"/>
  <c r="J44" i="7" s="1"/>
  <c r="C43" i="7"/>
  <c r="L43" i="7" s="1"/>
  <c r="C42" i="7"/>
  <c r="L42" i="7" s="1"/>
  <c r="C41" i="7"/>
  <c r="H41" i="7" s="1"/>
  <c r="C40" i="7"/>
  <c r="L40" i="7" s="1"/>
  <c r="C39" i="7"/>
  <c r="K39" i="7" s="1"/>
  <c r="C38" i="7"/>
  <c r="G38" i="7" s="1"/>
  <c r="C37" i="7"/>
  <c r="L37" i="7" s="1"/>
  <c r="C36" i="7"/>
  <c r="J36" i="7" s="1"/>
  <c r="C35" i="7"/>
  <c r="L35" i="7" s="1"/>
  <c r="C34" i="7"/>
  <c r="L34" i="7" s="1"/>
  <c r="C33" i="7"/>
  <c r="H33" i="7" s="1"/>
  <c r="C32" i="7"/>
  <c r="L32" i="7" s="1"/>
  <c r="C31" i="7"/>
  <c r="K31" i="7" s="1"/>
  <c r="C30" i="7"/>
  <c r="G30" i="7" s="1"/>
  <c r="C29" i="7"/>
  <c r="L29" i="7" s="1"/>
  <c r="C28" i="7"/>
  <c r="J28" i="7" s="1"/>
  <c r="C27" i="7"/>
  <c r="L27" i="7" s="1"/>
  <c r="C26" i="7"/>
  <c r="L26" i="7" s="1"/>
  <c r="C25" i="7"/>
  <c r="H25" i="7" s="1"/>
  <c r="C24" i="7"/>
  <c r="L24" i="7" s="1"/>
  <c r="C23" i="7"/>
  <c r="K23" i="7" s="1"/>
  <c r="C22" i="7"/>
  <c r="G22" i="7" s="1"/>
  <c r="C21" i="7"/>
  <c r="L21" i="7" s="1"/>
  <c r="H22" i="7" l="1"/>
  <c r="I22" i="7" s="1"/>
  <c r="L23" i="7"/>
  <c r="I30" i="7"/>
  <c r="I46" i="7"/>
  <c r="I38" i="7"/>
  <c r="J22" i="7"/>
  <c r="G24" i="7"/>
  <c r="K25" i="7"/>
  <c r="H27" i="7"/>
  <c r="I27" i="7" s="1"/>
  <c r="L28" i="7"/>
  <c r="J30" i="7"/>
  <c r="G32" i="7"/>
  <c r="K33" i="7"/>
  <c r="H35" i="7"/>
  <c r="I35" i="7" s="1"/>
  <c r="L36" i="7"/>
  <c r="J38" i="7"/>
  <c r="G40" i="7"/>
  <c r="K41" i="7"/>
  <c r="H43" i="7"/>
  <c r="I43" i="7" s="1"/>
  <c r="L44" i="7"/>
  <c r="J46" i="7"/>
  <c r="G48" i="7"/>
  <c r="K49" i="7"/>
  <c r="J49" i="7"/>
  <c r="G21" i="7"/>
  <c r="K22" i="7"/>
  <c r="H24" i="7"/>
  <c r="L25" i="7"/>
  <c r="J27" i="7"/>
  <c r="G29" i="7"/>
  <c r="K30" i="7"/>
  <c r="H32" i="7"/>
  <c r="L33" i="7"/>
  <c r="J35" i="7"/>
  <c r="G37" i="7"/>
  <c r="K38" i="7"/>
  <c r="H40" i="7"/>
  <c r="L41" i="7"/>
  <c r="J43" i="7"/>
  <c r="G45" i="7"/>
  <c r="K46" i="7"/>
  <c r="H48" i="7"/>
  <c r="L49" i="7"/>
  <c r="J25" i="7"/>
  <c r="J33" i="7"/>
  <c r="H21" i="7"/>
  <c r="L22" i="7"/>
  <c r="J24" i="7"/>
  <c r="G26" i="7"/>
  <c r="K27" i="7"/>
  <c r="H29" i="7"/>
  <c r="L30" i="7"/>
  <c r="J32" i="7"/>
  <c r="G34" i="7"/>
  <c r="K35" i="7"/>
  <c r="H37" i="7"/>
  <c r="L38" i="7"/>
  <c r="J40" i="7"/>
  <c r="G42" i="7"/>
  <c r="K43" i="7"/>
  <c r="H45" i="7"/>
  <c r="L46" i="7"/>
  <c r="J48" i="7"/>
  <c r="G50" i="7"/>
  <c r="J41" i="7"/>
  <c r="J21" i="7"/>
  <c r="G23" i="7"/>
  <c r="K24" i="7"/>
  <c r="H26" i="7"/>
  <c r="J29" i="7"/>
  <c r="G31" i="7"/>
  <c r="K32" i="7"/>
  <c r="H34" i="7"/>
  <c r="J37" i="7"/>
  <c r="G39" i="7"/>
  <c r="K40" i="7"/>
  <c r="H42" i="7"/>
  <c r="J45" i="7"/>
  <c r="G47" i="7"/>
  <c r="K48" i="7"/>
  <c r="H50" i="7"/>
  <c r="K44" i="7"/>
  <c r="K21" i="7"/>
  <c r="H23" i="7"/>
  <c r="J26" i="7"/>
  <c r="G28" i="7"/>
  <c r="K29" i="7"/>
  <c r="H31" i="7"/>
  <c r="J34" i="7"/>
  <c r="G36" i="7"/>
  <c r="K37" i="7"/>
  <c r="H39" i="7"/>
  <c r="J42" i="7"/>
  <c r="G44" i="7"/>
  <c r="K45" i="7"/>
  <c r="H47" i="7"/>
  <c r="J50" i="7"/>
  <c r="J23" i="7"/>
  <c r="G25" i="7"/>
  <c r="I25" i="7" s="1"/>
  <c r="K26" i="7"/>
  <c r="H28" i="7"/>
  <c r="J31" i="7"/>
  <c r="G33" i="7"/>
  <c r="I33" i="7" s="1"/>
  <c r="K34" i="7"/>
  <c r="H36" i="7"/>
  <c r="J39" i="7"/>
  <c r="G41" i="7"/>
  <c r="I41" i="7" s="1"/>
  <c r="K42" i="7"/>
  <c r="H44" i="7"/>
  <c r="J47" i="7"/>
  <c r="G49" i="7"/>
  <c r="I49" i="7" s="1"/>
  <c r="K50" i="7"/>
  <c r="E78" i="6"/>
  <c r="D78" i="6"/>
  <c r="E76" i="6"/>
  <c r="D76" i="6"/>
  <c r="E75" i="6"/>
  <c r="D75" i="6"/>
  <c r="M122" i="6"/>
  <c r="L122" i="6"/>
  <c r="K122" i="6"/>
  <c r="J122" i="6"/>
  <c r="M120" i="6"/>
  <c r="L120" i="6"/>
  <c r="K120" i="6"/>
  <c r="J120" i="6"/>
  <c r="M129" i="6"/>
  <c r="L129" i="6"/>
  <c r="K129" i="6"/>
  <c r="J129" i="6"/>
  <c r="H122" i="6"/>
  <c r="F78" i="6"/>
  <c r="F76" i="6"/>
  <c r="F75" i="6"/>
  <c r="F140" i="6"/>
  <c r="F19" i="6"/>
  <c r="E140" i="6"/>
  <c r="D140" i="6"/>
  <c r="F149" i="6"/>
  <c r="E149" i="6"/>
  <c r="M46" i="6" l="1"/>
  <c r="K78" i="6"/>
  <c r="H131" i="6"/>
  <c r="L131" i="6" s="1"/>
  <c r="H132" i="6"/>
  <c r="M132" i="6" s="1"/>
  <c r="M47" i="6"/>
  <c r="M49" i="6"/>
  <c r="I39" i="7"/>
  <c r="I23" i="7"/>
  <c r="M104" i="6"/>
  <c r="I21" i="7"/>
  <c r="I32" i="7"/>
  <c r="I37" i="7"/>
  <c r="M48" i="6"/>
  <c r="M76" i="6"/>
  <c r="I42" i="7"/>
  <c r="I36" i="7"/>
  <c r="J47" i="6"/>
  <c r="K47" i="6"/>
  <c r="J49" i="6"/>
  <c r="K49" i="6"/>
  <c r="I26" i="7"/>
  <c r="I40" i="7"/>
  <c r="I50" i="7"/>
  <c r="I45" i="7"/>
  <c r="I47" i="7"/>
  <c r="I31" i="7"/>
  <c r="I24" i="7"/>
  <c r="I44" i="7"/>
  <c r="I28" i="7"/>
  <c r="I34" i="7"/>
  <c r="I29" i="7"/>
  <c r="I48" i="7"/>
  <c r="M75" i="6"/>
  <c r="L76" i="6"/>
  <c r="M78" i="6"/>
  <c r="H76" i="6"/>
  <c r="I76" i="6" s="1"/>
  <c r="J75" i="6"/>
  <c r="H78" i="6"/>
  <c r="I78" i="6" s="1"/>
  <c r="H75" i="6"/>
  <c r="I75" i="6" s="1"/>
  <c r="K75" i="6"/>
  <c r="J76" i="6"/>
  <c r="L75" i="6"/>
  <c r="K76" i="6"/>
  <c r="J78" i="6"/>
  <c r="L78" i="6"/>
  <c r="L47" i="6"/>
  <c r="L49" i="6"/>
  <c r="J46" i="6"/>
  <c r="J48" i="6"/>
  <c r="J104" i="6"/>
  <c r="K46" i="6"/>
  <c r="K48" i="6"/>
  <c r="K104" i="6"/>
  <c r="L46" i="6"/>
  <c r="L48" i="6"/>
  <c r="L104" i="6"/>
  <c r="H46" i="6"/>
  <c r="I46" i="6" s="1"/>
  <c r="H49" i="6"/>
  <c r="I49" i="6" s="1"/>
  <c r="H48" i="6"/>
  <c r="I48" i="6" s="1"/>
  <c r="H47" i="6"/>
  <c r="I47" i="6" s="1"/>
  <c r="H140" i="6"/>
  <c r="H149" i="6"/>
  <c r="L149" i="6" s="1"/>
  <c r="H104" i="6"/>
  <c r="I104" i="6" s="1"/>
  <c r="H19" i="6"/>
  <c r="I19" i="6" s="1"/>
  <c r="M131" i="6" l="1"/>
  <c r="K131" i="6"/>
  <c r="J131" i="6"/>
  <c r="L132" i="6"/>
  <c r="J132" i="6"/>
  <c r="K132" i="6"/>
  <c r="J149" i="6"/>
  <c r="M149" i="6"/>
  <c r="K149" i="6"/>
  <c r="M123" i="6"/>
  <c r="L123" i="6"/>
  <c r="K123" i="6"/>
  <c r="J123" i="6"/>
  <c r="M140" i="6"/>
  <c r="L140" i="6"/>
  <c r="K140" i="6"/>
  <c r="J140" i="6"/>
  <c r="F34" i="6"/>
  <c r="E34" i="6"/>
  <c r="D34" i="6"/>
  <c r="M33" i="6" l="1"/>
  <c r="L33" i="6"/>
  <c r="K33" i="6"/>
  <c r="J33" i="6"/>
  <c r="M34" i="6"/>
  <c r="L34" i="6"/>
  <c r="K34" i="6"/>
  <c r="J34" i="6"/>
  <c r="H33" i="6"/>
  <c r="I33" i="6" s="1"/>
  <c r="H34" i="6"/>
  <c r="I34" i="6" s="1"/>
  <c r="F43" i="6"/>
  <c r="E43" i="6"/>
  <c r="D43" i="6"/>
  <c r="M29" i="6" l="1"/>
  <c r="L29" i="6"/>
  <c r="K29" i="6"/>
  <c r="J29" i="6"/>
  <c r="M43" i="6"/>
  <c r="L43" i="6"/>
  <c r="K43" i="6"/>
  <c r="J43" i="6"/>
  <c r="H43" i="6"/>
  <c r="I43" i="6" s="1"/>
  <c r="H29" i="6"/>
  <c r="I29" i="6" s="1"/>
  <c r="M87" i="6" l="1"/>
  <c r="L87" i="6"/>
  <c r="K87" i="6"/>
  <c r="J87" i="6"/>
  <c r="M85" i="6"/>
  <c r="L85" i="6"/>
  <c r="K85" i="6"/>
  <c r="J85" i="6"/>
  <c r="M90" i="6"/>
  <c r="L90" i="6"/>
  <c r="K90" i="6"/>
  <c r="J90" i="6"/>
  <c r="M88" i="6"/>
  <c r="L88" i="6"/>
  <c r="K88" i="6"/>
  <c r="J88" i="6"/>
  <c r="M86" i="6"/>
  <c r="L86" i="6"/>
  <c r="K86" i="6"/>
  <c r="J86" i="6"/>
  <c r="M89" i="6"/>
  <c r="L89" i="6"/>
  <c r="K89" i="6"/>
  <c r="J89" i="6"/>
  <c r="M91" i="6"/>
  <c r="L91" i="6"/>
  <c r="K91" i="6"/>
  <c r="J91" i="6"/>
  <c r="H90" i="6"/>
  <c r="I90" i="6" s="1"/>
  <c r="H85" i="6"/>
  <c r="I85" i="6" s="1"/>
  <c r="H87" i="6"/>
  <c r="I87" i="6" s="1"/>
  <c r="H88" i="6"/>
  <c r="I88" i="6" s="1"/>
  <c r="H91" i="6"/>
  <c r="I91" i="6" s="1"/>
  <c r="H86" i="6"/>
  <c r="I86" i="6" s="1"/>
  <c r="H89" i="6"/>
  <c r="I89" i="6" s="1"/>
  <c r="F44" i="6"/>
  <c r="E44" i="6"/>
  <c r="D44" i="6"/>
  <c r="M44" i="6" l="1"/>
  <c r="L44" i="6"/>
  <c r="K44" i="6"/>
  <c r="J44" i="6"/>
  <c r="M28" i="6"/>
  <c r="L28" i="6"/>
  <c r="K28" i="6"/>
  <c r="J28" i="6"/>
  <c r="M36" i="6"/>
  <c r="L36" i="6"/>
  <c r="K36" i="6"/>
  <c r="J36" i="6"/>
  <c r="H36" i="6"/>
  <c r="I36" i="6" s="1"/>
  <c r="H44" i="6"/>
  <c r="I44" i="6" s="1"/>
  <c r="H28" i="6"/>
  <c r="I28" i="6" s="1"/>
  <c r="F42" i="6"/>
  <c r="E42" i="6"/>
  <c r="D42" i="6"/>
  <c r="M26" i="6" l="1"/>
  <c r="L26" i="6"/>
  <c r="K26" i="6"/>
  <c r="J26" i="6"/>
  <c r="M42" i="6"/>
  <c r="L42" i="6"/>
  <c r="K42" i="6"/>
  <c r="J42" i="6"/>
  <c r="H42" i="6"/>
  <c r="I42" i="6" s="1"/>
  <c r="H26" i="6"/>
  <c r="I26" i="6" s="1"/>
  <c r="M27" i="6" l="1"/>
  <c r="L27" i="6"/>
  <c r="K27" i="6"/>
  <c r="J27" i="6"/>
  <c r="H27" i="6"/>
  <c r="I27" i="6" s="1"/>
  <c r="M23" i="6" l="1"/>
  <c r="L23" i="6"/>
  <c r="K23" i="6"/>
  <c r="J23" i="6"/>
  <c r="H23" i="6"/>
  <c r="I23" i="6" s="1"/>
  <c r="M20" i="6" l="1"/>
  <c r="L20" i="6"/>
  <c r="K20" i="6"/>
  <c r="J20" i="6"/>
  <c r="H20" i="6"/>
  <c r="I20" i="6" s="1"/>
  <c r="F35" i="6"/>
  <c r="E35" i="6"/>
  <c r="D35" i="6"/>
  <c r="M35" i="6" l="1"/>
  <c r="L35" i="6"/>
  <c r="K35" i="6"/>
  <c r="J35" i="6"/>
  <c r="H35" i="6"/>
  <c r="I35" i="6" s="1"/>
  <c r="M57" i="6" l="1"/>
  <c r="L57" i="6"/>
  <c r="K57" i="6"/>
  <c r="J57" i="6"/>
  <c r="M24" i="6"/>
  <c r="L24" i="6"/>
  <c r="K24" i="6"/>
  <c r="J24" i="6"/>
  <c r="M25" i="6"/>
  <c r="L25" i="6"/>
  <c r="K25" i="6"/>
  <c r="J25" i="6"/>
  <c r="H57" i="6"/>
  <c r="I57" i="6" s="1"/>
  <c r="H25" i="6"/>
  <c r="I25" i="6" s="1"/>
  <c r="H24" i="6"/>
  <c r="I24" i="6" s="1"/>
  <c r="A52" i="7"/>
  <c r="F105" i="6"/>
  <c r="E105" i="6"/>
  <c r="D105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45" i="6"/>
  <c r="E145" i="6"/>
  <c r="D145" i="6"/>
  <c r="F142" i="6"/>
  <c r="E142" i="6"/>
  <c r="D142" i="6"/>
  <c r="F141" i="6"/>
  <c r="E141" i="6"/>
  <c r="D141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26" i="6"/>
  <c r="E126" i="6"/>
  <c r="F118" i="6"/>
  <c r="E118" i="6"/>
  <c r="F117" i="6"/>
  <c r="E117" i="6"/>
  <c r="F60" i="6"/>
  <c r="E60" i="6"/>
  <c r="D60" i="6"/>
  <c r="F51" i="6"/>
  <c r="E51" i="6"/>
  <c r="D51" i="6"/>
  <c r="F41" i="6"/>
  <c r="E41" i="6"/>
  <c r="D41" i="6"/>
  <c r="F40" i="6"/>
  <c r="E40" i="6"/>
  <c r="D40" i="6"/>
  <c r="E19" i="6"/>
  <c r="D19" i="6"/>
  <c r="D17" i="7"/>
  <c r="D16" i="7"/>
  <c r="A14" i="7"/>
  <c r="H12" i="7"/>
  <c r="M21" i="7"/>
  <c r="M22" i="7"/>
  <c r="M23" i="7"/>
  <c r="M24" i="7"/>
  <c r="N24" i="7" s="1"/>
  <c r="M25" i="7"/>
  <c r="N25" i="7" s="1"/>
  <c r="M26" i="7"/>
  <c r="N26" i="7" s="1"/>
  <c r="M27" i="7"/>
  <c r="N27" i="7" s="1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M39" i="7"/>
  <c r="N39" i="7" s="1"/>
  <c r="M40" i="7"/>
  <c r="N40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20" i="7"/>
  <c r="C20" i="7"/>
  <c r="H17" i="7"/>
  <c r="H16" i="7"/>
  <c r="H15" i="7"/>
  <c r="H14" i="7"/>
  <c r="K9" i="7"/>
  <c r="M126" i="6" l="1"/>
  <c r="L126" i="6"/>
  <c r="K126" i="6"/>
  <c r="J126" i="6"/>
  <c r="H126" i="6"/>
  <c r="I126" i="6" s="1"/>
  <c r="M121" i="6"/>
  <c r="L121" i="6"/>
  <c r="K121" i="6"/>
  <c r="J121" i="6"/>
  <c r="M61" i="6"/>
  <c r="L61" i="6"/>
  <c r="K61" i="6"/>
  <c r="J61" i="6"/>
  <c r="M38" i="6"/>
  <c r="L38" i="6"/>
  <c r="K38" i="6"/>
  <c r="J38" i="6"/>
  <c r="M55" i="6"/>
  <c r="L55" i="6"/>
  <c r="K55" i="6"/>
  <c r="J55" i="6"/>
  <c r="M82" i="6"/>
  <c r="L82" i="6"/>
  <c r="K82" i="6"/>
  <c r="J82" i="6"/>
  <c r="M100" i="6"/>
  <c r="L100" i="6"/>
  <c r="K100" i="6"/>
  <c r="J100" i="6"/>
  <c r="M22" i="6"/>
  <c r="L22" i="6"/>
  <c r="K22" i="6"/>
  <c r="J22" i="6"/>
  <c r="M56" i="6"/>
  <c r="L56" i="6"/>
  <c r="K56" i="6"/>
  <c r="J56" i="6"/>
  <c r="M97" i="6"/>
  <c r="L97" i="6"/>
  <c r="K97" i="6"/>
  <c r="J97" i="6"/>
  <c r="M111" i="6"/>
  <c r="L111" i="6"/>
  <c r="K111" i="6"/>
  <c r="J111" i="6"/>
  <c r="M41" i="6"/>
  <c r="L41" i="6"/>
  <c r="K41" i="6"/>
  <c r="J41" i="6"/>
  <c r="M59" i="6"/>
  <c r="L59" i="6"/>
  <c r="K59" i="6"/>
  <c r="J59" i="6"/>
  <c r="M95" i="6"/>
  <c r="L95" i="6"/>
  <c r="K95" i="6"/>
  <c r="J95" i="6"/>
  <c r="M109" i="6"/>
  <c r="L109" i="6"/>
  <c r="K109" i="6"/>
  <c r="J109" i="6"/>
  <c r="M60" i="6"/>
  <c r="L60" i="6"/>
  <c r="K60" i="6"/>
  <c r="J60" i="6"/>
  <c r="M96" i="6"/>
  <c r="L96" i="6"/>
  <c r="K96" i="6"/>
  <c r="J96" i="6"/>
  <c r="M110" i="6"/>
  <c r="L110" i="6"/>
  <c r="K110" i="6"/>
  <c r="J110" i="6"/>
  <c r="M53" i="6"/>
  <c r="L53" i="6"/>
  <c r="K53" i="6"/>
  <c r="J53" i="6"/>
  <c r="M112" i="6"/>
  <c r="L112" i="6"/>
  <c r="K112" i="6"/>
  <c r="J112" i="6"/>
  <c r="M39" i="6"/>
  <c r="L39" i="6"/>
  <c r="K39" i="6"/>
  <c r="J39" i="6"/>
  <c r="J19" i="6"/>
  <c r="K19" i="6"/>
  <c r="M19" i="6"/>
  <c r="L19" i="6"/>
  <c r="M54" i="6"/>
  <c r="L54" i="6"/>
  <c r="K54" i="6"/>
  <c r="J54" i="6"/>
  <c r="M81" i="6"/>
  <c r="L81" i="6"/>
  <c r="K81" i="6"/>
  <c r="J81" i="6"/>
  <c r="M99" i="6"/>
  <c r="L99" i="6"/>
  <c r="K99" i="6"/>
  <c r="J99" i="6"/>
  <c r="M80" i="6"/>
  <c r="L80" i="6"/>
  <c r="K80" i="6"/>
  <c r="J80" i="6"/>
  <c r="M40" i="6"/>
  <c r="L40" i="6"/>
  <c r="K40" i="6"/>
  <c r="J40" i="6"/>
  <c r="M58" i="6"/>
  <c r="L58" i="6"/>
  <c r="K58" i="6"/>
  <c r="J58" i="6"/>
  <c r="M94" i="6"/>
  <c r="L94" i="6"/>
  <c r="K94" i="6"/>
  <c r="J94" i="6"/>
  <c r="M107" i="6"/>
  <c r="L107" i="6"/>
  <c r="K107" i="6"/>
  <c r="J107" i="6"/>
  <c r="M21" i="6"/>
  <c r="L21" i="6"/>
  <c r="K21" i="6"/>
  <c r="J21" i="6"/>
  <c r="M98" i="6"/>
  <c r="L98" i="6"/>
  <c r="K98" i="6"/>
  <c r="J98" i="6"/>
  <c r="M108" i="6"/>
  <c r="L108" i="6"/>
  <c r="K108" i="6"/>
  <c r="J108" i="6"/>
  <c r="G20" i="7"/>
  <c r="J20" i="7"/>
  <c r="L20" i="7"/>
  <c r="K20" i="7"/>
  <c r="N20" i="7" s="1"/>
  <c r="H20" i="7"/>
  <c r="M102" i="6"/>
  <c r="L102" i="6"/>
  <c r="K102" i="6"/>
  <c r="J102" i="6"/>
  <c r="J103" i="6"/>
  <c r="K103" i="6"/>
  <c r="M103" i="6"/>
  <c r="L103" i="6"/>
  <c r="J73" i="6"/>
  <c r="K73" i="6"/>
  <c r="M73" i="6"/>
  <c r="L73" i="6"/>
  <c r="K101" i="6"/>
  <c r="J101" i="6"/>
  <c r="M101" i="6"/>
  <c r="L101" i="6"/>
  <c r="M118" i="6"/>
  <c r="J118" i="6"/>
  <c r="L118" i="6"/>
  <c r="K118" i="6"/>
  <c r="M72" i="6"/>
  <c r="L72" i="6"/>
  <c r="K72" i="6"/>
  <c r="J72" i="6"/>
  <c r="M71" i="6"/>
  <c r="K71" i="6"/>
  <c r="L71" i="6"/>
  <c r="J71" i="6"/>
  <c r="M105" i="6"/>
  <c r="K105" i="6"/>
  <c r="L105" i="6"/>
  <c r="J105" i="6"/>
  <c r="M74" i="6"/>
  <c r="K74" i="6"/>
  <c r="L74" i="6"/>
  <c r="J74" i="6"/>
  <c r="M117" i="6"/>
  <c r="L117" i="6"/>
  <c r="K117" i="6"/>
  <c r="J117" i="6"/>
  <c r="H142" i="6"/>
  <c r="K142" i="6" s="1"/>
  <c r="H146" i="6"/>
  <c r="K146" i="6" s="1"/>
  <c r="H155" i="6"/>
  <c r="K155" i="6" s="1"/>
  <c r="H135" i="6"/>
  <c r="J135" i="6" s="1"/>
  <c r="H138" i="6"/>
  <c r="J138" i="6" s="1"/>
  <c r="H136" i="6"/>
  <c r="K136" i="6" s="1"/>
  <c r="H153" i="6"/>
  <c r="L153" i="6" s="1"/>
  <c r="H144" i="6"/>
  <c r="J144" i="6" s="1"/>
  <c r="H139" i="6"/>
  <c r="L139" i="6" s="1"/>
  <c r="H145" i="6"/>
  <c r="M145" i="6" s="1"/>
  <c r="H151" i="6"/>
  <c r="J151" i="6" s="1"/>
  <c r="H133" i="6"/>
  <c r="J133" i="6" s="1"/>
  <c r="H137" i="6"/>
  <c r="M137" i="6" s="1"/>
  <c r="H141" i="6"/>
  <c r="K141" i="6" s="1"/>
  <c r="H148" i="6"/>
  <c r="L148" i="6" s="1"/>
  <c r="H152" i="6"/>
  <c r="M152" i="6" s="1"/>
  <c r="H154" i="6"/>
  <c r="M154" i="6" s="1"/>
  <c r="H58" i="6"/>
  <c r="I58" i="6" s="1"/>
  <c r="H59" i="6"/>
  <c r="I59" i="6" s="1"/>
  <c r="H74" i="6"/>
  <c r="I74" i="6" s="1"/>
  <c r="H97" i="6"/>
  <c r="I97" i="6" s="1"/>
  <c r="H111" i="6"/>
  <c r="I111" i="6" s="1"/>
  <c r="H102" i="6"/>
  <c r="I102" i="6" s="1"/>
  <c r="H81" i="6"/>
  <c r="I81" i="6" s="1"/>
  <c r="H99" i="6"/>
  <c r="I99" i="6" s="1"/>
  <c r="H55" i="6"/>
  <c r="I55" i="6" s="1"/>
  <c r="H94" i="6"/>
  <c r="I94" i="6" s="1"/>
  <c r="H117" i="6"/>
  <c r="H53" i="6"/>
  <c r="I53" i="6" s="1"/>
  <c r="H82" i="6"/>
  <c r="I82" i="6" s="1"/>
  <c r="H100" i="6"/>
  <c r="I100" i="6" s="1"/>
  <c r="H118" i="6"/>
  <c r="H73" i="6"/>
  <c r="I73" i="6" s="1"/>
  <c r="H96" i="6"/>
  <c r="I96" i="6" s="1"/>
  <c r="H110" i="6"/>
  <c r="I110" i="6" s="1"/>
  <c r="H101" i="6"/>
  <c r="I101" i="6" s="1"/>
  <c r="H51" i="6"/>
  <c r="K51" i="6" s="1"/>
  <c r="H61" i="6"/>
  <c r="I61" i="6" s="1"/>
  <c r="H105" i="6"/>
  <c r="I105" i="6" s="1"/>
  <c r="H107" i="6"/>
  <c r="I107" i="6" s="1"/>
  <c r="H56" i="6"/>
  <c r="I56" i="6" s="1"/>
  <c r="H72" i="6"/>
  <c r="I72" i="6" s="1"/>
  <c r="H95" i="6"/>
  <c r="I95" i="6" s="1"/>
  <c r="H109" i="6"/>
  <c r="I109" i="6" s="1"/>
  <c r="H108" i="6"/>
  <c r="I108" i="6" s="1"/>
  <c r="H60" i="6"/>
  <c r="I60" i="6" s="1"/>
  <c r="H80" i="6"/>
  <c r="I80" i="6" s="1"/>
  <c r="H98" i="6"/>
  <c r="I98" i="6" s="1"/>
  <c r="H112" i="6"/>
  <c r="I112" i="6" s="1"/>
  <c r="H103" i="6"/>
  <c r="I103" i="6" s="1"/>
  <c r="H71" i="6"/>
  <c r="I71" i="6" s="1"/>
  <c r="H54" i="6"/>
  <c r="I54" i="6" s="1"/>
  <c r="H38" i="6"/>
  <c r="I38" i="6" s="1"/>
  <c r="H41" i="6"/>
  <c r="I41" i="6" s="1"/>
  <c r="H39" i="6"/>
  <c r="I39" i="6" s="1"/>
  <c r="H21" i="6"/>
  <c r="I21" i="6" s="1"/>
  <c r="H22" i="6"/>
  <c r="I22" i="6" s="1"/>
  <c r="H40" i="6"/>
  <c r="I40" i="6" s="1"/>
  <c r="N22" i="7"/>
  <c r="N23" i="7"/>
  <c r="N21" i="7"/>
  <c r="K139" i="6" l="1"/>
  <c r="L142" i="6"/>
  <c r="M139" i="6"/>
  <c r="M148" i="6"/>
  <c r="J146" i="6"/>
  <c r="K148" i="6"/>
  <c r="L51" i="6"/>
  <c r="J139" i="6"/>
  <c r="K144" i="6"/>
  <c r="L155" i="6"/>
  <c r="M51" i="6"/>
  <c r="K138" i="6"/>
  <c r="J155" i="6"/>
  <c r="I51" i="6"/>
  <c r="J51" i="6"/>
  <c r="L136" i="6"/>
  <c r="L135" i="6"/>
  <c r="J148" i="6"/>
  <c r="M146" i="6"/>
  <c r="I20" i="7"/>
  <c r="I51" i="7" s="1"/>
  <c r="K154" i="6"/>
  <c r="L151" i="6"/>
  <c r="M153" i="6"/>
  <c r="M136" i="6"/>
  <c r="K135" i="6"/>
  <c r="M142" i="6"/>
  <c r="L144" i="6"/>
  <c r="J137" i="6"/>
  <c r="L138" i="6"/>
  <c r="J154" i="6"/>
  <c r="K133" i="6"/>
  <c r="K151" i="6"/>
  <c r="J145" i="6"/>
  <c r="J136" i="6"/>
  <c r="M135" i="6"/>
  <c r="M155" i="6"/>
  <c r="J142" i="6"/>
  <c r="M144" i="6"/>
  <c r="K137" i="6"/>
  <c r="M138" i="6"/>
  <c r="L154" i="6"/>
  <c r="M133" i="6"/>
  <c r="M151" i="6"/>
  <c r="K145" i="6"/>
  <c r="L141" i="6"/>
  <c r="K153" i="6"/>
  <c r="K152" i="6"/>
  <c r="L146" i="6"/>
  <c r="L137" i="6"/>
  <c r="L133" i="6"/>
  <c r="L145" i="6"/>
  <c r="J141" i="6"/>
  <c r="J153" i="6"/>
  <c r="J152" i="6"/>
  <c r="M141" i="6"/>
  <c r="L152" i="6"/>
  <c r="L51" i="7"/>
  <c r="N51" i="7"/>
  <c r="L52" i="7" s="1"/>
  <c r="J51" i="7"/>
  <c r="K51" i="7"/>
  <c r="O51" i="7" l="1"/>
  <c r="L55" i="7" s="1"/>
  <c r="L53" i="7"/>
  <c r="L57" i="7" l="1"/>
  <c r="L58" i="7" s="1"/>
  <c r="L59" i="7" s="1"/>
  <c r="L62" i="7" s="1"/>
</calcChain>
</file>

<file path=xl/sharedStrings.xml><?xml version="1.0" encoding="utf-8"?>
<sst xmlns="http://schemas.openxmlformats.org/spreadsheetml/2006/main" count="1372" uniqueCount="719">
  <si>
    <t>Product Description</t>
  </si>
  <si>
    <t>Product Name</t>
  </si>
  <si>
    <t>Volume Points</t>
  </si>
  <si>
    <t>Qty</t>
  </si>
  <si>
    <t>Herbalife International, South Africa, LTD</t>
  </si>
  <si>
    <t xml:space="preserve">Mon. - Fri. 8:00am - 5:00pm </t>
  </si>
  <si>
    <t>discount</t>
  </si>
  <si>
    <t>p</t>
  </si>
  <si>
    <t>L</t>
  </si>
  <si>
    <t>A</t>
  </si>
  <si>
    <t>Earn Base</t>
  </si>
  <si>
    <t>Product Code</t>
  </si>
  <si>
    <t>P</t>
  </si>
  <si>
    <t>ENHANCERS</t>
  </si>
  <si>
    <t>HEALTHY SNACKING</t>
  </si>
  <si>
    <t>TARGETED PRODUCTS</t>
  </si>
  <si>
    <t>Unit Price</t>
  </si>
  <si>
    <t>C296</t>
  </si>
  <si>
    <t>Core Nutrition</t>
  </si>
  <si>
    <t>BROCHURES, BOOKLETS, FLYERS.</t>
  </si>
  <si>
    <t>CASA Herbalife</t>
  </si>
  <si>
    <t>MISCELLANEOUS ITEMS</t>
  </si>
  <si>
    <t>Herbalife 24 Range</t>
  </si>
  <si>
    <t>Sat. - 8:00am - 12:00pm</t>
  </si>
  <si>
    <t>SKU</t>
  </si>
  <si>
    <t>Visa</t>
  </si>
  <si>
    <t>American Express</t>
  </si>
  <si>
    <t>Card</t>
  </si>
  <si>
    <t>EFT</t>
  </si>
  <si>
    <t>Straight</t>
  </si>
  <si>
    <t>Budget</t>
  </si>
  <si>
    <t>Shipping/Delivery</t>
  </si>
  <si>
    <t>Herbalife ID #</t>
  </si>
  <si>
    <t>Name</t>
  </si>
  <si>
    <t>Telephone #</t>
  </si>
  <si>
    <t>Order Month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</si>
  <si>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</si>
  <si>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</si>
  <si>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</si>
  <si>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</si>
  <si>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</si>
  <si>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</si>
  <si>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</si>
  <si>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</si>
  <si>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</si>
  <si>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</si>
  <si>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</si>
  <si>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Walk-in/Pick up</t>
  </si>
  <si>
    <t>Payment method</t>
  </si>
  <si>
    <t>Master</t>
  </si>
  <si>
    <t>Diners Club</t>
  </si>
  <si>
    <t>QTY</t>
  </si>
  <si>
    <t>Unit VP's</t>
  </si>
  <si>
    <t>Discount</t>
  </si>
  <si>
    <t>Total</t>
  </si>
  <si>
    <t>Discounted Retail</t>
  </si>
  <si>
    <t>Net before VAT</t>
  </si>
  <si>
    <t>VAT</t>
  </si>
  <si>
    <t>Amount Due</t>
  </si>
  <si>
    <t>For warehouse use only:</t>
  </si>
  <si>
    <t>Picked by:</t>
  </si>
  <si>
    <t xml:space="preserve">Checked by: </t>
  </si>
  <si>
    <t>DS Name:</t>
  </si>
  <si>
    <t>DS Sign:</t>
  </si>
  <si>
    <t xml:space="preserve">IBP-branded Tote Bag </t>
  </si>
  <si>
    <t>March</t>
  </si>
  <si>
    <t>CC</t>
  </si>
  <si>
    <t>Selling</t>
  </si>
  <si>
    <t xml:space="preserve">Stock </t>
  </si>
  <si>
    <t>Type</t>
  </si>
  <si>
    <t>Volume</t>
  </si>
  <si>
    <t>Retail</t>
  </si>
  <si>
    <t>Earn</t>
  </si>
  <si>
    <t>Description</t>
  </si>
  <si>
    <t>Points</t>
  </si>
  <si>
    <t>Price</t>
  </si>
  <si>
    <t>Base</t>
  </si>
  <si>
    <t>0050SF</t>
  </si>
  <si>
    <t>0065SF</t>
  </si>
  <si>
    <t>1105SF</t>
  </si>
  <si>
    <t>0104SF</t>
  </si>
  <si>
    <t>CELL ACTIVATOR</t>
  </si>
  <si>
    <t>1524SF</t>
  </si>
  <si>
    <t>GOURMET TOMATO SOUP</t>
  </si>
  <si>
    <t>0242SF</t>
  </si>
  <si>
    <t>1435SF</t>
  </si>
  <si>
    <t>2190SFF</t>
  </si>
  <si>
    <t>HEALTHY BREAKFAST KIT VANILLA</t>
  </si>
  <si>
    <t>2191SFF</t>
  </si>
  <si>
    <t>2192SFF</t>
  </si>
  <si>
    <t>HEALTHY BREAKFAST KIT WILD BERRY</t>
  </si>
  <si>
    <t>2194SFF</t>
  </si>
  <si>
    <t>2561EU1</t>
  </si>
  <si>
    <t>2563EU1</t>
  </si>
  <si>
    <t>HERBAL ALOE HAND AND BODY LOTION</t>
  </si>
  <si>
    <t>2564EU1</t>
  </si>
  <si>
    <t>2565EU1</t>
  </si>
  <si>
    <t>2566EU1</t>
  </si>
  <si>
    <t>3114SF</t>
  </si>
  <si>
    <t>7640EU</t>
  </si>
  <si>
    <t>8389UK</t>
  </si>
  <si>
    <t>WELLNESS COACH BUTTON</t>
  </si>
  <si>
    <t>8463EU</t>
  </si>
  <si>
    <t>STARTER KIT</t>
  </si>
  <si>
    <t>8501EU</t>
  </si>
  <si>
    <t>BUTTON-LWNAMH-SET OF 10</t>
  </si>
  <si>
    <t>8683EU</t>
  </si>
  <si>
    <t>BRONZE PIN PACK - 1ST TIME PARTICIPANTS</t>
  </si>
  <si>
    <t>8697EU</t>
  </si>
  <si>
    <t>SMART SHAKER</t>
  </si>
  <si>
    <t>8705EU</t>
  </si>
  <si>
    <t>SUPER SHAKER 24H</t>
  </si>
  <si>
    <t>8710EU</t>
  </si>
  <si>
    <t>8711EU</t>
  </si>
  <si>
    <t>Please enter delivery address below</t>
  </si>
  <si>
    <t>Country</t>
  </si>
  <si>
    <t>Discount Amount</t>
  </si>
  <si>
    <t>HERBALIFE APPAREL</t>
  </si>
  <si>
    <r>
      <t>COMPANY REGISTRATION NUMBER</t>
    </r>
    <r>
      <rPr>
        <b/>
        <sz val="9"/>
        <rFont val="Arial"/>
        <family val="2"/>
      </rPr>
      <t>: 1995/008160/10                                              V.A.T. REGISTRATION NUMBER: 4640151983</t>
    </r>
  </si>
  <si>
    <t>Tax Invoice</t>
  </si>
  <si>
    <t>Invoice Date</t>
  </si>
  <si>
    <t>TRIALPACK</t>
  </si>
  <si>
    <t>I086</t>
  </si>
  <si>
    <t>l</t>
  </si>
  <si>
    <t>New Skin Range</t>
  </si>
  <si>
    <t>Member Details</t>
  </si>
  <si>
    <t>Invoice number</t>
  </si>
  <si>
    <t>SHAKERS/SCOOPS</t>
  </si>
  <si>
    <t>PINS/BUTTONS</t>
  </si>
  <si>
    <t>OTHER PROMOTE</t>
  </si>
  <si>
    <t>3143SF</t>
  </si>
  <si>
    <t>I041</t>
  </si>
  <si>
    <t>I042</t>
  </si>
  <si>
    <t>I043</t>
  </si>
  <si>
    <t>I044</t>
  </si>
  <si>
    <t>I045</t>
  </si>
  <si>
    <t>HERBALIFE NEON SHAKER GREEN</t>
  </si>
  <si>
    <t>HERBALIFE NEON SHAKER BLUE</t>
  </si>
  <si>
    <t>HERBALIFE NEON SHAKER ORANGE</t>
  </si>
  <si>
    <t>HERBALIFE NEON SHAKER PINK</t>
  </si>
  <si>
    <t>HERBALIFE NEON SHAKER PURPLE</t>
  </si>
  <si>
    <t>Ground floor, Building 32, Woodlands Office Park, Woodlands drive</t>
  </si>
  <si>
    <t>Woodmead, South-Africa.</t>
  </si>
  <si>
    <t>SUGGESTED SELLING PRICE</t>
  </si>
  <si>
    <t>2600SF</t>
  </si>
  <si>
    <t>PROTEIN DRINK MIX - VANILLA (588G)</t>
  </si>
  <si>
    <t>1466SF</t>
  </si>
  <si>
    <t>1467SF</t>
  </si>
  <si>
    <t>CR7 CANISTER</t>
  </si>
  <si>
    <t>SPORTS BOTTLE - SMALL  500CC</t>
  </si>
  <si>
    <t>Building 32, Woodlands Office Park, Woodlands Drive, Woodmead, Gauteng, 2191</t>
  </si>
  <si>
    <t>0006SF</t>
  </si>
  <si>
    <t>1194SF</t>
  </si>
  <si>
    <t>1195SF</t>
  </si>
  <si>
    <t>0155SF</t>
  </si>
  <si>
    <t>3053SF</t>
  </si>
  <si>
    <t>3054SF</t>
  </si>
  <si>
    <t>3055SF</t>
  </si>
  <si>
    <t>0765EU2</t>
  </si>
  <si>
    <t>0766EU2</t>
  </si>
  <si>
    <t>0767EU2</t>
  </si>
  <si>
    <t>0770EU2</t>
  </si>
  <si>
    <t>0771EU2</t>
  </si>
  <si>
    <t>0772EU2</t>
  </si>
  <si>
    <t>0773EU2</t>
  </si>
  <si>
    <t>0827EU2</t>
  </si>
  <si>
    <t>0828EU2</t>
  </si>
  <si>
    <t>0829EU2</t>
  </si>
  <si>
    <t>0830EU2</t>
  </si>
  <si>
    <t>0867EU2</t>
  </si>
  <si>
    <t>1065SF</t>
  </si>
  <si>
    <t>2653SFE</t>
  </si>
  <si>
    <t>2669SF</t>
  </si>
  <si>
    <t>2670SF</t>
  </si>
  <si>
    <t>3118SF</t>
  </si>
  <si>
    <t>5451SF1</t>
  </si>
  <si>
    <t>MINI HMP - ENG</t>
  </si>
  <si>
    <t>SUPERVISOR PROCESSING FEE</t>
  </si>
  <si>
    <t>MEMBERS PROCESSING FEE</t>
  </si>
  <si>
    <t>5001SF</t>
  </si>
  <si>
    <t>RETAIL ORDER FORM - NATIVE LANGUAGE</t>
  </si>
  <si>
    <t>5588SF1</t>
  </si>
  <si>
    <t>HMP ONLINE</t>
  </si>
  <si>
    <t>6149SF</t>
  </si>
  <si>
    <t>MINI IBO-NATIVE LANG.</t>
  </si>
  <si>
    <t>6361SF</t>
  </si>
  <si>
    <t>TODAY - INSERT</t>
  </si>
  <si>
    <t>6999SF</t>
  </si>
  <si>
    <t>BREAKFAST FLYER  - NAT. LANGUAGE</t>
  </si>
  <si>
    <t>6240SF</t>
  </si>
  <si>
    <t>PRODUCT BROCHURE - SINGLE</t>
  </si>
  <si>
    <t>9472UK</t>
  </si>
  <si>
    <t>WELCOME TO HERBALIFE DVD - NATIVE LANGUAGE</t>
  </si>
  <si>
    <t>HMP TOTE BAG</t>
  </si>
  <si>
    <t>SPORTS BOTTLE - LARGE 750CC</t>
  </si>
  <si>
    <t>I041EU</t>
  </si>
  <si>
    <t>I042EU</t>
  </si>
  <si>
    <t>I043EU</t>
  </si>
  <si>
    <t>I044EU</t>
  </si>
  <si>
    <t>I045EU</t>
  </si>
  <si>
    <t>I086SF</t>
  </si>
  <si>
    <t>3 DAY TRIAL PACK</t>
  </si>
  <si>
    <t>2562EU1</t>
  </si>
  <si>
    <t>Thurs - 9:00am - 5:00pm</t>
  </si>
  <si>
    <t>2554SF</t>
  </si>
  <si>
    <t>S202</t>
  </si>
  <si>
    <t>296A</t>
  </si>
  <si>
    <t>217Q</t>
  </si>
  <si>
    <t>218Q</t>
  </si>
  <si>
    <t>219Q</t>
  </si>
  <si>
    <t>220Q</t>
  </si>
  <si>
    <t>221Q</t>
  </si>
  <si>
    <t>410U</t>
  </si>
  <si>
    <t>1171SF</t>
  </si>
  <si>
    <t>UNISEX HLF NUTR VNECK TEE - XS</t>
  </si>
  <si>
    <t>UNISEX HLF NUTR VNECK TEE - S</t>
  </si>
  <si>
    <t>UNISEX HLF NUTR VNECK TEE - M</t>
  </si>
  <si>
    <t>UNISEX HLF NUTR VNECK TEE - L</t>
  </si>
  <si>
    <t>UNISEX HLF NUTR VNECK TEE - XL</t>
  </si>
  <si>
    <t>H145</t>
  </si>
  <si>
    <t>HMP MAP PACK</t>
  </si>
  <si>
    <t>300A</t>
  </si>
  <si>
    <t>2273SF</t>
  </si>
  <si>
    <t>4462SF</t>
  </si>
  <si>
    <t>408U</t>
  </si>
  <si>
    <t>3150SF</t>
  </si>
  <si>
    <t>3152SF</t>
  </si>
  <si>
    <t>4464SF</t>
  </si>
  <si>
    <t>4465SF</t>
  </si>
  <si>
    <t>4470SF</t>
  </si>
  <si>
    <t>4471SF</t>
  </si>
  <si>
    <t>H153</t>
  </si>
  <si>
    <t>H153SF</t>
  </si>
  <si>
    <t>HMP MAP PACK ONLINE</t>
  </si>
  <si>
    <t>HN NEW SCOOP (SET OF 10)</t>
  </si>
  <si>
    <t>1196SF</t>
  </si>
  <si>
    <t>1660SF</t>
  </si>
  <si>
    <t>PRO 20</t>
  </si>
  <si>
    <t>4463SF</t>
  </si>
  <si>
    <t>4467SF</t>
  </si>
  <si>
    <t>4466SF</t>
  </si>
  <si>
    <t>013K</t>
  </si>
  <si>
    <t>048K</t>
  </si>
  <si>
    <t>012K</t>
  </si>
  <si>
    <t>HIGH PROTEIN ICED COFFEE HOUSE BLEND</t>
  </si>
  <si>
    <t>048KSF</t>
  </si>
  <si>
    <t>4468SF</t>
  </si>
  <si>
    <t>012KSF</t>
  </si>
  <si>
    <t>1922SF</t>
  </si>
  <si>
    <t>4469SF</t>
  </si>
  <si>
    <t>013KSFF</t>
  </si>
  <si>
    <t>052K</t>
  </si>
  <si>
    <t>052KSFF</t>
  </si>
  <si>
    <t>HERBALIFELINE</t>
  </si>
  <si>
    <t>1433SF</t>
  </si>
  <si>
    <t>H24 PROLONG</t>
  </si>
  <si>
    <t>0258SF</t>
  </si>
  <si>
    <t>0259SF</t>
  </si>
  <si>
    <t>0260SF</t>
  </si>
  <si>
    <t>1436SF</t>
  </si>
  <si>
    <t>H24 ENDURANCE</t>
  </si>
  <si>
    <t>1437SF</t>
  </si>
  <si>
    <t>410USF</t>
  </si>
  <si>
    <t>HERBALIFE SKIN GIFT BAG SET</t>
  </si>
  <si>
    <t>N947</t>
  </si>
  <si>
    <t>N947EU</t>
  </si>
  <si>
    <t>WHITE PAPER BAG SMALL</t>
  </si>
  <si>
    <t>N946</t>
  </si>
  <si>
    <t>N946EU</t>
  </si>
  <si>
    <t>WHITE PAPER BAG MEDIUM</t>
  </si>
  <si>
    <t>PRODUCT BROCHURE - NATIVE</t>
  </si>
  <si>
    <t>309A</t>
  </si>
  <si>
    <t>HLN I LOVE HERBALIFE MAGNETIC BUTTON (SET OF 5)</t>
  </si>
  <si>
    <t>433R</t>
  </si>
  <si>
    <t>MENS HLF NUTR CHARCOAL/BLUE JACKET - S</t>
  </si>
  <si>
    <t>435R</t>
  </si>
  <si>
    <t>MENS HLF NUTR CHARCOAL/BLUE JACKET - L</t>
  </si>
  <si>
    <t>436R</t>
  </si>
  <si>
    <t>MENS HLF NUTR CHARCOAL/BLUE JACKET - XL</t>
  </si>
  <si>
    <t>437R</t>
  </si>
  <si>
    <t>MENS HLF NUTR CHARCOAL/BLUE JACKET - 2XL</t>
  </si>
  <si>
    <t>466R</t>
  </si>
  <si>
    <t>LADIES HLF NUTR BLACK/CORAL SPANDEX HOODIE - XL</t>
  </si>
  <si>
    <t>467R</t>
  </si>
  <si>
    <t>LADIES HLF NUTR BLACK/CORAL SPANDEX HOODIE - 2XL</t>
  </si>
  <si>
    <t>472R</t>
  </si>
  <si>
    <t>LADIES HLF NUTR BLACK/GREY/WHITE LEGGING - 2XL</t>
  </si>
  <si>
    <t>HLN IMPROVED SHAKER CUP (SET OF 5)</t>
  </si>
  <si>
    <t>441R</t>
  </si>
  <si>
    <t>MENS HLF NUTR BUSHED PETROL BLUE L/S - XL</t>
  </si>
  <si>
    <t>305A</t>
  </si>
  <si>
    <t>HLN TABLET BOX-M SIZE-7 COMP (SET OF 5)</t>
  </si>
  <si>
    <t>314A</t>
  </si>
  <si>
    <t>HLN TABLET CRUSHER</t>
  </si>
  <si>
    <t>311A</t>
  </si>
  <si>
    <t>HN FABRIC TAPE MEASURE - METRIC (SET OF 10)</t>
  </si>
  <si>
    <t>408USF</t>
  </si>
  <si>
    <t>HERBALIFE SKIN UMBRELLA</t>
  </si>
  <si>
    <t>4461SF</t>
  </si>
  <si>
    <t>107K</t>
  </si>
  <si>
    <t>THE HERBALIFE NUTRITION COOK BOOK</t>
  </si>
  <si>
    <t>011K</t>
  </si>
  <si>
    <t>HIGH PROTEIN ICED COFFEE MOCHA</t>
  </si>
  <si>
    <t>www.myherbalife.com</t>
  </si>
  <si>
    <t>ACTIVE FIBER COMPLEX APPLE</t>
  </si>
  <si>
    <t>HERBAL ALOE CONCENTRATE PINT</t>
  </si>
  <si>
    <t>HERBAL ALOE CONCENTRATE MANGO PINT</t>
  </si>
  <si>
    <t>H24 CR7 DRIVE ACAI SMALL</t>
  </si>
  <si>
    <t>FIBER AND HERBS</t>
  </si>
  <si>
    <t>FORMULA 1 VANILLA LARGE</t>
  </si>
  <si>
    <t>092K</t>
  </si>
  <si>
    <t>092KSF</t>
  </si>
  <si>
    <t>FORMULA 1 CAFE LATTE</t>
  </si>
  <si>
    <t>TRI BLEND SELECT BANANA</t>
  </si>
  <si>
    <t>TRI BLEND PROTEIN SHAKE COFFE CARAMEL</t>
  </si>
  <si>
    <t>FORMULA 1 BAR CHOCOLATE CHIP</t>
  </si>
  <si>
    <t>FORMULA 1 BAR BERRY</t>
  </si>
  <si>
    <t>HERBAL TEA CONCENTRATE</t>
  </si>
  <si>
    <t>HERBAL TEA CONCENTRATE LARGE</t>
  </si>
  <si>
    <t>HERBAL TEA CONCENTRATE LEMON</t>
  </si>
  <si>
    <t>HERBAL TEA CONCENTRATE RASPBERRY</t>
  </si>
  <si>
    <t>HERBAL TEA CONCENTRATE PEACH</t>
  </si>
  <si>
    <t>011KSF</t>
  </si>
  <si>
    <t>PROTEIN DRINK MIX VANILLA</t>
  </si>
  <si>
    <t>IMMUNE BOOSTER PACKETS</t>
  </si>
  <si>
    <t>107KSF</t>
  </si>
  <si>
    <t>COOK BOOK</t>
  </si>
  <si>
    <t>NITEWORKS LEMON SMALL</t>
  </si>
  <si>
    <t>NRG TEA SMALL</t>
  </si>
  <si>
    <t>PROTEIN BAR VANILLA ALMOND</t>
  </si>
  <si>
    <t>PROTEIN BAR CHOCOLATE PEANUT</t>
  </si>
  <si>
    <t>PROTEIN BAR LEMON</t>
  </si>
  <si>
    <t>PERSONALIZED PROTEIN POWDER SMALL</t>
  </si>
  <si>
    <t>H24 REBUILD STRENGTH</t>
  </si>
  <si>
    <t>ROSEGUARD</t>
  </si>
  <si>
    <t>SOUP TOMATO LARGE</t>
  </si>
  <si>
    <t>THERMO COMPLETE</t>
  </si>
  <si>
    <t>9909</t>
  </si>
  <si>
    <t>0909</t>
  </si>
  <si>
    <t>N/A on PI</t>
  </si>
  <si>
    <t>5921SF</t>
  </si>
  <si>
    <t>US/ENG NEWSLETTER - EACH</t>
  </si>
  <si>
    <t>100M</t>
  </si>
  <si>
    <t>HN SHAKER ECO VERSION</t>
  </si>
  <si>
    <t>101M</t>
  </si>
  <si>
    <t>HN SHAKER ECO VERSION SET</t>
  </si>
  <si>
    <t>247A</t>
  </si>
  <si>
    <t>NEW SCOOP (SINGLE)</t>
  </si>
  <si>
    <t>113M</t>
  </si>
  <si>
    <t>HN TAPE MEASURE</t>
  </si>
  <si>
    <t>076K</t>
  </si>
  <si>
    <t>076KSF</t>
  </si>
  <si>
    <t>076k</t>
  </si>
  <si>
    <t>173K</t>
  </si>
  <si>
    <t>173KSF</t>
  </si>
  <si>
    <t>792M</t>
  </si>
  <si>
    <t>792MEUF</t>
  </si>
  <si>
    <t>Logistics &amp; Handling</t>
  </si>
  <si>
    <t>Swaziland</t>
  </si>
  <si>
    <t>141K</t>
  </si>
  <si>
    <t>141KSF</t>
  </si>
  <si>
    <t>142K</t>
  </si>
  <si>
    <t>142KSF</t>
  </si>
  <si>
    <t>150K</t>
  </si>
  <si>
    <t>150KSF</t>
  </si>
  <si>
    <t>Windhoek</t>
  </si>
  <si>
    <t>PUDO</t>
  </si>
  <si>
    <t>HERBALIFE BREAKFAST KIT with BAG &amp; BROCHURE</t>
  </si>
  <si>
    <t>Marketing fund included in price for all markets</t>
  </si>
  <si>
    <t>INNER NUTRITION</t>
  </si>
  <si>
    <t>OUTER NUTRITION</t>
  </si>
  <si>
    <t>WHOLESALE LITERATURE</t>
  </si>
  <si>
    <t xml:space="preserve">VAT </t>
  </si>
  <si>
    <t>Suggested Selling Price</t>
  </si>
  <si>
    <t>Earn base</t>
  </si>
  <si>
    <t>*Illustrative wholesale profit</t>
  </si>
  <si>
    <t>**N.B. All prices are South African Rand</t>
  </si>
  <si>
    <t xml:space="preserve">HAIR AND BODY CARE </t>
  </si>
  <si>
    <t xml:space="preserve">Phone Orders: +27 11 554-1000 </t>
  </si>
  <si>
    <t>H254</t>
  </si>
  <si>
    <t>H255</t>
  </si>
  <si>
    <t>H306</t>
  </si>
  <si>
    <t>H307</t>
  </si>
  <si>
    <t>N990</t>
  </si>
  <si>
    <t>PREFERRED CUSTOMER ANNUAL FEE</t>
  </si>
  <si>
    <t>192K</t>
  </si>
  <si>
    <t>192KSF</t>
  </si>
  <si>
    <t>9942</t>
  </si>
  <si>
    <t>BIZWORKS ONE MONTH SUBSCRIPTION</t>
  </si>
  <si>
    <t>172K</t>
  </si>
  <si>
    <t>172KSF</t>
  </si>
  <si>
    <t>149K</t>
  </si>
  <si>
    <t>149KSF</t>
  </si>
  <si>
    <t>PRODUCT</t>
  </si>
  <si>
    <t>SF</t>
  </si>
  <si>
    <t>SKIN BOOSTER</t>
  </si>
  <si>
    <t>H24 CR7 DRIVE ACAI BERRY PACKETS</t>
  </si>
  <si>
    <t>FORMULA 1 RASPBERRY WHITE CHOCOLATE FREE FROM</t>
  </si>
  <si>
    <t>MICROBIOTIC MAX PACKETS</t>
  </si>
  <si>
    <t>PROTEIN CHIPS BARBECUE</t>
  </si>
  <si>
    <t>HERBAL ALOE HAND AND BODY WASH</t>
  </si>
  <si>
    <t>HERBAL ALOE CONDITIONER</t>
  </si>
  <si>
    <t>HERBAL ALOE SHAMPOO</t>
  </si>
  <si>
    <t>SKIN SOOTHING ALOE CLEANSER</t>
  </si>
  <si>
    <t>SKIN POLISHING CITRUS CLEANSER</t>
  </si>
  <si>
    <t>SKIN HYDRATING EYE CREAM</t>
  </si>
  <si>
    <t>SKIN FIRMING EYE GEL</t>
  </si>
  <si>
    <t>SKIN REPLENISHING NIGHT CREAM 50ML</t>
  </si>
  <si>
    <t>SKIN PURIFYING MINT CLAY MASK</t>
  </si>
  <si>
    <t>SKIN DAILY GLOW MOISTURIZER 50ML</t>
  </si>
  <si>
    <t>SKIN INSTANT REVEAL BERRY SCRUB</t>
  </si>
  <si>
    <t>SKIN LINE MINIMIZING SERUM 50ML</t>
  </si>
  <si>
    <t>SKIN PROTECTIVE MOISTURIZER SPF 30 50ML</t>
  </si>
  <si>
    <t>SKIN ENERGIZING HERBAL TONER</t>
  </si>
  <si>
    <t>SKIN RESULTS KIT</t>
  </si>
  <si>
    <t>Product Packs</t>
  </si>
  <si>
    <t>HEALTHY BREAKFAST KIT FORMULA 1 COOKIE CRUNCH</t>
  </si>
  <si>
    <t>AOP</t>
  </si>
  <si>
    <t>A727</t>
  </si>
  <si>
    <t>HLN TABLET BOX SMALL (SINGLE)</t>
  </si>
  <si>
    <t>HMP</t>
  </si>
  <si>
    <t>H145SF1</t>
  </si>
  <si>
    <t>H306SF</t>
  </si>
  <si>
    <t>MINI HMP ENG</t>
  </si>
  <si>
    <t>H307SF</t>
  </si>
  <si>
    <t>PC WELCOME PACK</t>
  </si>
  <si>
    <t>H255SF</t>
  </si>
  <si>
    <t>N048</t>
  </si>
  <si>
    <t>N048SF</t>
  </si>
  <si>
    <t>HERBALIFE SKIN BROCHURE - MEN (ENG)</t>
  </si>
  <si>
    <t>FORMULA 1 SAVOURY</t>
  </si>
  <si>
    <t>FORMULA 1 BANANA CREAM</t>
  </si>
  <si>
    <t>FORMULA 1 COOKIE CRUNCH</t>
  </si>
  <si>
    <t>FORMULA 1 MINT AND CHOCOLATE</t>
  </si>
  <si>
    <t>FORMULA 1 SMOOTH CHOCOLATE</t>
  </si>
  <si>
    <t>FORMULA 1 SPICED APPLE</t>
  </si>
  <si>
    <t>FORMULA 1 VANILLA CREAM</t>
  </si>
  <si>
    <t>H24 BAR CHOCO CHIP COOKIE DOUGH</t>
  </si>
  <si>
    <t>H24 BAR DARK CHOCOLATE</t>
  </si>
  <si>
    <t>4472SF</t>
  </si>
  <si>
    <t>MEAL REPLACEMENT BAR CHOCOLATE</t>
  </si>
  <si>
    <t>PROTEIN DRINK MIX VEGAN</t>
  </si>
  <si>
    <t>HERBAL ALOE SOOTHING GEL</t>
  </si>
  <si>
    <t>LITERATURE</t>
  </si>
  <si>
    <t>02H8</t>
  </si>
  <si>
    <t>HNF (HNL)  UNISEX 25/40 BLACK TSHIRT - XL</t>
  </si>
  <si>
    <t>02H1</t>
  </si>
  <si>
    <t>HNF (HNL)  UNISEX 25/40 WHITE TSHIRT - L</t>
  </si>
  <si>
    <t>02H9</t>
  </si>
  <si>
    <t>HNF (HNL) UNISEX 25/40 BLACK TSHIRT - 2XL</t>
  </si>
  <si>
    <t>02H7</t>
  </si>
  <si>
    <t>HNF (HNL) UNISEX 25/40 BLACK TSHIRT - L</t>
  </si>
  <si>
    <t>02H6</t>
  </si>
  <si>
    <t>HNF (HNL) UNISEX 25/40 BLACK TSHIRT - M</t>
  </si>
  <si>
    <t>02H5</t>
  </si>
  <si>
    <t>HNF (HNL) UNISEX 25/40 BLACK TSHIRT - S</t>
  </si>
  <si>
    <t>02H4</t>
  </si>
  <si>
    <t>HNF (HNL) UNISEX 25/40 BLACK TSHIRT - XS</t>
  </si>
  <si>
    <t>02H3</t>
  </si>
  <si>
    <t>HNF (HNL) UNISEX 25/40 WHITE TSHIRT - 2XL</t>
  </si>
  <si>
    <t>02H0</t>
  </si>
  <si>
    <t>HNF (HNL) UNISEX 25/40 WHITE TSHIRT - M</t>
  </si>
  <si>
    <t>01H9</t>
  </si>
  <si>
    <t>HNF (HNL) UNISEX 25/40 WHITE TSHIRT - S</t>
  </si>
  <si>
    <t>02H2</t>
  </si>
  <si>
    <t>HNF (HNL) UNISEX 25/40 WHITE TSHIRT - XL</t>
  </si>
  <si>
    <t>01H8</t>
  </si>
  <si>
    <t>HNF (HNL) UNISEX 25/40 WHITE TSHIRT - XS</t>
  </si>
  <si>
    <t>874H</t>
  </si>
  <si>
    <t>HNF (HNL) UNISEX HLF NUTR T-SHIRT - L</t>
  </si>
  <si>
    <t>873H</t>
  </si>
  <si>
    <t>HNF (HNL) UNISEX HLF NUTR T-SHIRT - M</t>
  </si>
  <si>
    <t>872H</t>
  </si>
  <si>
    <t>HNF (HNL) UNISEX HLF NUTR T-SHIRT - S</t>
  </si>
  <si>
    <t>875H</t>
  </si>
  <si>
    <t>HNF (HNL) UNISEX HLF NUTR T-SHIRT - XL</t>
  </si>
  <si>
    <t>871H</t>
  </si>
  <si>
    <t>HNF (HNL) UNISEX HLF NUTR T-SHIRT - XS</t>
  </si>
  <si>
    <t>*Orders for HMP kits only, does not attract the stated delivery charge</t>
  </si>
  <si>
    <t>*Orders for HMP kits only, does not attract the stated delivery or walk in charge</t>
  </si>
  <si>
    <t>DELIVERY CHARGES</t>
  </si>
  <si>
    <t>SWAZILAND DISTRIBUTOR PRICE LIST</t>
  </si>
  <si>
    <t>233K</t>
  </si>
  <si>
    <t>233KSF</t>
  </si>
  <si>
    <t>224K</t>
  </si>
  <si>
    <t>224KSF</t>
  </si>
  <si>
    <t>SMALL PAPER BAGS (SET OF 50)</t>
  </si>
  <si>
    <t>MEDIUM PAPER BAGS (SET OF 50)</t>
  </si>
  <si>
    <t>228K</t>
  </si>
  <si>
    <t>228KSF</t>
  </si>
  <si>
    <t>229K</t>
  </si>
  <si>
    <t>229KSF</t>
  </si>
  <si>
    <t>244K</t>
  </si>
  <si>
    <t>244KSF</t>
  </si>
  <si>
    <t>254K</t>
  </si>
  <si>
    <t>254KSF</t>
  </si>
  <si>
    <t>FORMULA 1 COOKIE CRUNCH PACKETS</t>
  </si>
  <si>
    <t>FORMULA 1 CHOCOLATE PACKETS</t>
  </si>
  <si>
    <t>FORMULA 1 LIMITED EDITION PEACH LYCHEE</t>
  </si>
  <si>
    <t>2554</t>
  </si>
  <si>
    <t>1065</t>
  </si>
  <si>
    <t>1196</t>
  </si>
  <si>
    <t>HERBAL ALOE CONCENTRATE MAX PINT</t>
  </si>
  <si>
    <t>0006</t>
  </si>
  <si>
    <t>0104</t>
  </si>
  <si>
    <t>1467</t>
  </si>
  <si>
    <t>1466</t>
  </si>
  <si>
    <t>3114</t>
  </si>
  <si>
    <t>4462</t>
  </si>
  <si>
    <t>1171</t>
  </si>
  <si>
    <t>4465</t>
  </si>
  <si>
    <t>FORMULA 1 CHOCOLATE ORANGE</t>
  </si>
  <si>
    <t>4467</t>
  </si>
  <si>
    <t>FORMULA 1 LIMITED EDITION 2022</t>
  </si>
  <si>
    <t>4471</t>
  </si>
  <si>
    <t>4469</t>
  </si>
  <si>
    <t>4468</t>
  </si>
  <si>
    <t>4464</t>
  </si>
  <si>
    <t>4463</t>
  </si>
  <si>
    <t>FORMULA 1 STRAWBERRY</t>
  </si>
  <si>
    <t>1508</t>
  </si>
  <si>
    <t>FORMULA 1 VANILLA 1 PACKET</t>
  </si>
  <si>
    <t>4466</t>
  </si>
  <si>
    <t>3118</t>
  </si>
  <si>
    <t>FORMULA 1 VANILLA FREE FORM</t>
  </si>
  <si>
    <t>1922</t>
  </si>
  <si>
    <t>4470</t>
  </si>
  <si>
    <t>FORMULA 1 WILD BERRY</t>
  </si>
  <si>
    <t>1660</t>
  </si>
  <si>
    <t>FORMULA 1 INSTANT SELECT VANILLA</t>
  </si>
  <si>
    <t>4461</t>
  </si>
  <si>
    <t>H24 FORMULA 1 SPORT</t>
  </si>
  <si>
    <t>2670</t>
  </si>
  <si>
    <t>2669</t>
  </si>
  <si>
    <t>4472</t>
  </si>
  <si>
    <t>0105</t>
  </si>
  <si>
    <t>178K</t>
  </si>
  <si>
    <t>178KSF</t>
  </si>
  <si>
    <t>0106</t>
  </si>
  <si>
    <t>179K</t>
  </si>
  <si>
    <t>179KSF</t>
  </si>
  <si>
    <t>0255</t>
  </si>
  <si>
    <t>180K</t>
  </si>
  <si>
    <t>180KSF</t>
  </si>
  <si>
    <t>181K</t>
  </si>
  <si>
    <t>181KSF</t>
  </si>
  <si>
    <t>0257</t>
  </si>
  <si>
    <t>0256</t>
  </si>
  <si>
    <t>182K</t>
  </si>
  <si>
    <t>182KSF</t>
  </si>
  <si>
    <t>0065</t>
  </si>
  <si>
    <t>HIGH PROTEIN ICED COFFEE CAFE LATTE</t>
  </si>
  <si>
    <t>2600</t>
  </si>
  <si>
    <t>1433</t>
  </si>
  <si>
    <t>H24 HYDRATE PACKETS</t>
  </si>
  <si>
    <t>2273</t>
  </si>
  <si>
    <t>3152</t>
  </si>
  <si>
    <t>LIFT OFF LIME 10</t>
  </si>
  <si>
    <t>LIFTOFF MAX 10</t>
  </si>
  <si>
    <t>3150</t>
  </si>
  <si>
    <t>0102</t>
  </si>
  <si>
    <t>1435</t>
  </si>
  <si>
    <t>3972</t>
  </si>
  <si>
    <t>3976</t>
  </si>
  <si>
    <t>3968</t>
  </si>
  <si>
    <t>PROTEIN CHIPS SOUR CREAM AND ONION</t>
  </si>
  <si>
    <t>0242</t>
  </si>
  <si>
    <t>1436</t>
  </si>
  <si>
    <t>1437</t>
  </si>
  <si>
    <t>0139</t>
  </si>
  <si>
    <t>0155</t>
  </si>
  <si>
    <t>3143</t>
  </si>
  <si>
    <t>ROASTED SOY NUTS SALTED PACKETS</t>
  </si>
  <si>
    <t>0050</t>
  </si>
  <si>
    <t>2561</t>
  </si>
  <si>
    <t>2565</t>
  </si>
  <si>
    <t>2563</t>
  </si>
  <si>
    <t>2566</t>
  </si>
  <si>
    <t>HERBAL ALOE BATH AND BODY BAR</t>
  </si>
  <si>
    <t>2564</t>
  </si>
  <si>
    <t>2562</t>
  </si>
  <si>
    <t>0766</t>
  </si>
  <si>
    <t>0765</t>
  </si>
  <si>
    <t>0771</t>
  </si>
  <si>
    <t>0770</t>
  </si>
  <si>
    <t>0827</t>
  </si>
  <si>
    <t>0773</t>
  </si>
  <si>
    <t>0830</t>
  </si>
  <si>
    <t>0772</t>
  </si>
  <si>
    <t>0829</t>
  </si>
  <si>
    <t>0828</t>
  </si>
  <si>
    <t>0767</t>
  </si>
  <si>
    <t>0867</t>
  </si>
  <si>
    <t>2194</t>
  </si>
  <si>
    <t>2190</t>
  </si>
  <si>
    <t>2192</t>
  </si>
  <si>
    <t>2191</t>
  </si>
  <si>
    <t>HEALTHY BREAKFASTCHOCOLATE KIT</t>
  </si>
  <si>
    <t>8463</t>
  </si>
  <si>
    <t>7640</t>
  </si>
  <si>
    <t>8683</t>
  </si>
  <si>
    <t>8501</t>
  </si>
  <si>
    <t>8389</t>
  </si>
  <si>
    <t>8697</t>
  </si>
  <si>
    <t>8705</t>
  </si>
  <si>
    <t>???</t>
  </si>
  <si>
    <t>8710</t>
  </si>
  <si>
    <t>8711</t>
  </si>
  <si>
    <t>5588</t>
  </si>
  <si>
    <t>5451</t>
  </si>
  <si>
    <t>PC CONVERSION PACK F1 PORTION</t>
  </si>
  <si>
    <t>HFF LOCAL FUNDRAISING - SF</t>
  </si>
  <si>
    <t>F356</t>
  </si>
  <si>
    <t>HNF (HNF) DONATION ( $1.00 )</t>
  </si>
  <si>
    <t>6240</t>
  </si>
  <si>
    <t>9035</t>
  </si>
  <si>
    <t>6149</t>
  </si>
  <si>
    <t>5921</t>
  </si>
  <si>
    <t>6999</t>
  </si>
  <si>
    <t>5001</t>
  </si>
  <si>
    <t>6361</t>
  </si>
  <si>
    <t>9472</t>
  </si>
  <si>
    <t>Additional</t>
  </si>
  <si>
    <t>Effective Pricing Date: 7 March 2023</t>
  </si>
  <si>
    <t>Home delivery orders larger than 100VP no extra deliver charge</t>
  </si>
  <si>
    <t>Home delivery orders less than 100VP attrack a R60 delivery charge</t>
  </si>
  <si>
    <t>PROTEIN DRINK MIX VEGAN VANILLA</t>
  </si>
  <si>
    <t>FORMULA 1 MINT CHOCOLATE</t>
  </si>
  <si>
    <t>FORMULA 1- SUMMER BERRIES</t>
  </si>
  <si>
    <t>FORMULA 1 STRAWBERRY DELIGHT</t>
  </si>
  <si>
    <t>FORMULA 1 CAFÉ LATTE</t>
  </si>
  <si>
    <t>FORMULA 1 VANILLA CRÈME</t>
  </si>
  <si>
    <t>FORMULA 1 RASPBERRY &amp; WHITE CHOCOLATE (FREE FROM)</t>
  </si>
  <si>
    <t>FORMULA 1 COOKIE CRUNCH SACHETS (***NEW***)</t>
  </si>
  <si>
    <t>FORMULA 1 CHOCOLATE SACHETS ( ***NEW***)</t>
  </si>
  <si>
    <t>FORMULA 1 LIMITED EDITION CHOCOLATE ORANGE (***NEW***)</t>
  </si>
  <si>
    <t>BIO AXIS</t>
  </si>
  <si>
    <t>FORMULA 1 VANILLA CRÈME  780G</t>
  </si>
  <si>
    <t>F1 EXPRESS BAR - RED BERRIES AND YOGHURT (7 BARS PER PACK)</t>
  </si>
  <si>
    <t>F1 EXPRESS BAR - DARK CHOCOLATE (7 BARS PER PACK)</t>
  </si>
  <si>
    <t>PERSONALIZED PROTEIN POWDER F3</t>
  </si>
  <si>
    <t>TRI-BLEND SELECT PROTEIN SHAKE BANANA</t>
  </si>
  <si>
    <t>TRI-BLEND PROTEIN SHAKE COFFEE CARAMEL</t>
  </si>
  <si>
    <t>F1 VANILLA CRÈME, ALOE CONCENTRATE, INSTANT HERBAL BEVERAGE ORIGINAL 50G'S</t>
  </si>
  <si>
    <t>F1 SMOOTH CHOCOLATE, ALOE CONCENTRATE, INSTANT HERBAL BEVERAGE ORIGINAL 50G'S</t>
  </si>
  <si>
    <t>F1 STRAWBERRY DELIGHT, ALOE CONCENTRATE, INSTANT HERBAL BEVERAGE ORIGINAL 50G'S</t>
  </si>
  <si>
    <t>F1 COOKIE CRUNCH, ALOE CONCENTRATE, INSTANT HERBAL BEVERAGE ORIGINAL 50G'S</t>
  </si>
  <si>
    <t>3 DAY TRIAL PACK (6 X F1 SACHETS, 2 X HERBAL TEA SACHET (3SERVINGS EACH) AND FLYER</t>
  </si>
  <si>
    <t xml:space="preserve">THERMO COMPLETE </t>
  </si>
  <si>
    <t>ALOE DRINK - CONCENTRATE, 473ML</t>
  </si>
  <si>
    <t>HERBAL ALOE CONCENTRATE MANGO</t>
  </si>
  <si>
    <t>ALOEMAX</t>
  </si>
  <si>
    <t>MULTIFIBRE DRINK - NO ADDED SUGAR</t>
  </si>
  <si>
    <t>LIFTOFF - LEMON-LIME BLAST FLAVOUR</t>
  </si>
  <si>
    <t>H24 LIFTOFF MAX GRAPEFRUIT</t>
  </si>
  <si>
    <t>INSTANT HERBAL BEVERAGE ORIGINAL 100 GRAMS</t>
  </si>
  <si>
    <t>INSTANT HERBAL BEVERAGE ORIGINAL 102 GRAMS (NEW)</t>
  </si>
  <si>
    <t>INSTANT HERBAL BEVERAGE ORIGINAL 50 GRAMS</t>
  </si>
  <si>
    <t>INSTANT HERBAL BEVERAGE ORIGINAL 51 GRAMS (NEW)</t>
  </si>
  <si>
    <t>INSTANT HERBAL BEVERAGE LEMON 51 GRAMS (NEW)</t>
  </si>
  <si>
    <t>INSTANT HERBAL BEVERAGE RASPBERRY 50 GRAMS</t>
  </si>
  <si>
    <t>INSTANT HERBAL BEVERAGE RASPBERRY 51 GRAMS (NEW)</t>
  </si>
  <si>
    <t>INSTANT HERBAL BEVERAGE PEACH 50 GRAMS</t>
  </si>
  <si>
    <t>INSTANT HERBAL BEVERAGE PEACH 51 GRAMS (NEW)</t>
  </si>
  <si>
    <t>PROTEIN BARS - VANILLA ALMOND (14 BARS PER PACK)</t>
  </si>
  <si>
    <t>PROTEIN BARS - CHOCOLATE PEANUT (14 BARS PER PACK)</t>
  </si>
  <si>
    <t>PROTEIN BARS - CITRUS LEMON (14 BARS PER PACK)</t>
  </si>
  <si>
    <t>PROTEIN CHIPS BARBECUE (10 PACKETS PER BOX)</t>
  </si>
  <si>
    <t>PROTEIN CHIPS SOUR CREAM AND ONION (10 PACKETS PER BOX)</t>
  </si>
  <si>
    <t>H24 ACHIEVE PROTEIN BAR DARK CHOCOLATE (6 BARS PER PACK)</t>
  </si>
  <si>
    <t>H24 ACHIEVE PROTEIN CHOCOLATE CHIP COOKIE DOUGH (6 BARS PER PACK)</t>
  </si>
  <si>
    <t>NITEWORKS-15 DAY</t>
  </si>
  <si>
    <t>N.R.G. - NATURE'S RAW GUARANA TEA</t>
  </si>
  <si>
    <t>PRO CORE SUCRALOSE FREE</t>
  </si>
  <si>
    <t xml:space="preserve">H24 F1 SPORT VANILLA CRÈME </t>
  </si>
  <si>
    <t>REBUILD ENDURANCE - VANILLA</t>
  </si>
  <si>
    <t>HYDRATE - ORANGE</t>
  </si>
  <si>
    <t>PROLONG - CITRUS</t>
  </si>
  <si>
    <t>REBUILD STRENGTH - CHOCOLATE</t>
  </si>
  <si>
    <t>CR7 SACHETS (10 SACHETS PER PACK)</t>
  </si>
  <si>
    <t>SOOTHING ALOE CLEANSER</t>
  </si>
  <si>
    <t>POLISHING CITRUS CLEANSER</t>
  </si>
  <si>
    <t>ENERGIZING HERBAL TONER</t>
  </si>
  <si>
    <t>FIRMING EYE GEL</t>
  </si>
  <si>
    <t>HYDRATING EYE CREAM</t>
  </si>
  <si>
    <t>INSTANT REVEAL BERRY SCRUB</t>
  </si>
  <si>
    <t>PURIFYING MINT CLAY MASK</t>
  </si>
  <si>
    <t>SKIN 50ML REPLENISHING NIGHT CREAM</t>
  </si>
  <si>
    <t>SKIN 50ML PROTECTIVE MOISTURIZER SPF30</t>
  </si>
  <si>
    <t>SKIN 50ML LINE MINIMIZING SERUM</t>
  </si>
  <si>
    <t>SKIN 50ML DAILY GLOW MOISTURIZER</t>
  </si>
  <si>
    <t>COLLAGEN COMPLEX</t>
  </si>
  <si>
    <t>HERBAL ALOE HAND &amp; BODY WASH</t>
  </si>
  <si>
    <t>HERBAL ALOE EVERYDAY SOOTHING HAND AND BODY LOTION</t>
  </si>
  <si>
    <t>HERBAL ALOE STRENGTHENING SHAMPOO</t>
  </si>
  <si>
    <t>HERBAL ALOE STRENGTHENING CONDITIONER</t>
  </si>
  <si>
    <t>HERBAL ALOE BATH &amp; BODY BAR</t>
  </si>
  <si>
    <t xml:space="preserve">BIZWORKS ONCE MONTH SUBSCRIPTION </t>
  </si>
  <si>
    <t>SUPERVISOR'S RENEWAL FEE</t>
  </si>
  <si>
    <t xml:space="preserve">DISTRIBUTOR'S RENEWAL FEE </t>
  </si>
  <si>
    <t>PRODUCT BROCHURE (10 UNITS)</t>
  </si>
  <si>
    <t>TODAY MAGAZINE &amp; INSERT</t>
  </si>
  <si>
    <t>TODAY MAGAZINE (1 FREE COPY)</t>
  </si>
  <si>
    <t>HERBALIFE BREAKFAST BROCHURE (10 UNITS)</t>
  </si>
  <si>
    <t xml:space="preserve">CASA HERBALIFE DONATION </t>
  </si>
  <si>
    <t>24H SUPER-SHAKER</t>
  </si>
  <si>
    <t>SPORTS BOTTLE - SMALL 500CC</t>
  </si>
  <si>
    <t>HERBALIFE NUTRITION SCOOP</t>
  </si>
  <si>
    <t>NEON SHAKER GREEN</t>
  </si>
  <si>
    <t>NEON SHAKER BLUE</t>
  </si>
  <si>
    <t>NEON SHAKER ORANGE</t>
  </si>
  <si>
    <t>NEON SHAKER PINK</t>
  </si>
  <si>
    <t>NEON SHAKER PURPLE</t>
  </si>
  <si>
    <t>HERBALIFE NUTRITION SHAKER ECO VERSION</t>
  </si>
  <si>
    <t>HERBALIFE NUTRITION SHAKER ECO VERSION (SET OF 5)</t>
  </si>
  <si>
    <t>WELLNESS COACH BUTTONS (SET OF 10)</t>
  </si>
  <si>
    <t>BUTTON - LOSE WEIGHT NOW, ASK ME HOW (SET OF 10)</t>
  </si>
  <si>
    <t>HERBALIFE NUTRITION TAPE MEASURE - SINGLE</t>
  </si>
  <si>
    <t>INTERNATIONAL BUSINESS PACKS AND RENEWAL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</si>
</sst>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8" formatCode="&quot;R&quot;#,##0.00;[Red]\-&quot;R&quot;#,##0.00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000"/>
    <numFmt numFmtId="171" formatCode="\(0\)"/>
    <numFmt numFmtId="172" formatCode="0.0%"/>
    <numFmt numFmtId="173" formatCode="[$-F800]dddd\,\ mmmm\ dd\,\ yyyy"/>
    <numFmt numFmtId="174" formatCode="_-&quot;£&quot;* #,##0.00_-;\-&quot;£&quot;* #,##0.00_-;_-&quot;£&quot;* &quot;-&quot;??_-;_-@_-"/>
    <numFmt numFmtId="175" formatCode="#,##0.0"/>
    <numFmt numFmtId="176" formatCode="[$€]#,##0.00;[Red][$€]\-#,##0.00"/>
    <numFmt numFmtId="177" formatCode="_([$€]* #,##0.00_);_([$€]* \(#,##0.00\);_([$€]* &quot;-&quot;??_);_(@_)"/>
    <numFmt numFmtId="178" formatCode="_-* #,##0\ _D_M_-;\-* #,##0\ _D_M_-;_-* &quot;-&quot;\ _D_M_-;_-@_-"/>
    <numFmt numFmtId="179" formatCode="_(&quot;R$ &quot;* #,##0_);_(&quot;R$ &quot;* \(#,##0\);_(&quot;R$ &quot;* &quot;-&quot;_);_(@_)"/>
    <numFmt numFmtId="180" formatCode="_(&quot;R$ &quot;* #,##0.00_);_(&quot;R$ &quot;* \(#,##0.00\);_(&quot;R$ &quot;* &quot;-&quot;??_);_(@_)"/>
    <numFmt numFmtId="181" formatCode="#,##0;\(#,##0\)"/>
    <numFmt numFmtId="182" formatCode="#,"/>
    <numFmt numFmtId="183" formatCode="_-* #,##0\ &quot;DM&quot;_-;\-* #,##0\ &quot;DM&quot;_-;_-* &quot;-&quot;\ &quot;DM&quot;_-;_-@_-"/>
    <numFmt numFmtId="184" formatCode="_-* #,##0\ _z_l_-;\-* #,##0\ _z_l_-;_-* &quot;-&quot;\ _z_l_-;_-@_-"/>
    <numFmt numFmtId="185" formatCode="_-* #,##0.00\ _z_l_-;\-* #,##0.00\ _z_l_-;_-* &quot;-&quot;??\ _z_l_-;_-@_-"/>
    <numFmt numFmtId="186" formatCode="_-&quot;€&quot;\ * #,##0.00_-;\-&quot;€&quot;\ * #,##0.00_-;_-&quot;€&quot;\ * &quot;-&quot;??_-;_-@_-"/>
    <numFmt numFmtId="187" formatCode="_-[$R-1C09]* #,##0.00_-;\-[$R-1C09]* #,##0.00_-;_-[$R-1C09]* &quot;-&quot;??_-;_-@_-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0"/>
      <name val="CG Omega"/>
      <family val="2"/>
    </font>
    <font>
      <sz val="10"/>
      <name val="CG Omega"/>
      <family val="2"/>
    </font>
    <font>
      <b/>
      <sz val="10"/>
      <name val="Arial"/>
      <family val="2"/>
    </font>
    <font>
      <i/>
      <sz val="10"/>
      <name val="CG Omega"/>
      <family val="2"/>
    </font>
    <font>
      <u/>
      <sz val="10"/>
      <color indexed="12"/>
      <name val="CG Omega"/>
      <family val="2"/>
    </font>
    <font>
      <b/>
      <sz val="11"/>
      <name val="CG Omega"/>
      <family val="2"/>
    </font>
    <font>
      <sz val="11"/>
      <name val="Arial"/>
      <family val="2"/>
    </font>
    <font>
      <b/>
      <sz val="12"/>
      <name val="CG Omega"/>
      <family val="2"/>
    </font>
    <font>
      <sz val="12"/>
      <name val="CG Omeg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G Omega"/>
      <family val="2"/>
    </font>
    <font>
      <b/>
      <sz val="9"/>
      <name val="Arial"/>
      <family val="2"/>
    </font>
    <font>
      <b/>
      <u/>
      <sz val="15"/>
      <name val="Arial"/>
      <family val="2"/>
    </font>
    <font>
      <b/>
      <i/>
      <u/>
      <sz val="9"/>
      <name val="Arial"/>
      <family val="2"/>
    </font>
    <font>
      <i/>
      <sz val="10"/>
      <name val="Arial"/>
      <family val="2"/>
    </font>
    <font>
      <i/>
      <sz val="11"/>
      <name val="CG Omega"/>
      <family val="2"/>
    </font>
    <font>
      <sz val="12"/>
      <color indexed="8"/>
      <name val="CG Omega"/>
      <family val="2"/>
    </font>
    <font>
      <sz val="12"/>
      <name val="CG Omega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i/>
      <u/>
      <sz val="18"/>
      <name val="Arial"/>
      <family val="2"/>
    </font>
    <font>
      <b/>
      <u/>
      <sz val="11"/>
      <name val="Arial"/>
      <family val="2"/>
    </font>
    <font>
      <sz val="12"/>
      <name val="CG Omega"/>
    </font>
    <font>
      <sz val="10"/>
      <name val="CG Omega"/>
    </font>
    <font>
      <b/>
      <sz val="10"/>
      <name val="CG Omega"/>
    </font>
    <font>
      <sz val="12"/>
      <color indexed="8"/>
      <name val="CG Omega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ＭＳ 明朝"/>
      <family val="1"/>
      <charset val="128"/>
    </font>
    <font>
      <sz val="14"/>
      <name val="Impact"/>
      <family val="2"/>
    </font>
    <font>
      <sz val="11"/>
      <color indexed="8"/>
      <name val="Arial"/>
      <family val="2"/>
    </font>
    <font>
      <sz val="1"/>
      <color indexed="18"/>
      <name val="Courier"/>
      <family val="3"/>
    </font>
    <font>
      <sz val="12"/>
      <name val="바탕체"/>
      <family val="1"/>
    </font>
    <font>
      <sz val="10"/>
      <name val="Helv"/>
      <family val="2"/>
    </font>
    <font>
      <sz val="10"/>
      <name val="Century Gothic"/>
      <family val="2"/>
    </font>
    <font>
      <sz val="9"/>
      <color indexed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i/>
      <u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mbria"/>
      <family val="1"/>
    </font>
    <font>
      <sz val="10"/>
      <name val="Calibri"/>
      <family val="2"/>
    </font>
    <font>
      <sz val="11"/>
      <color rgb="FF92D05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2"/>
      <color theme="1"/>
      <name val="CG Omega"/>
    </font>
    <font>
      <sz val="12"/>
      <color theme="1"/>
      <name val="CG Omega"/>
      <family val="2"/>
    </font>
    <font>
      <b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name val="CG Omega"/>
    </font>
    <font>
      <b/>
      <i/>
      <sz val="12"/>
      <name val="CG Omega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9"/>
      </patternFill>
    </fill>
    <fill>
      <patternFill patternType="solid">
        <fgColor rgb="FFFFCC00"/>
        <bgColor indexed="9"/>
      </patternFill>
    </fill>
    <fill>
      <patternFill patternType="solid">
        <fgColor rgb="FFDDDDDD"/>
        <bgColor indexed="9"/>
      </patternFill>
    </fill>
    <fill>
      <patternFill patternType="solid">
        <fgColor rgb="FF996633"/>
        <bgColor indexed="9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6">
    <xf numFmtId="0" fontId="0" fillId="0" borderId="0"/>
    <xf numFmtId="0" fontId="5" fillId="2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4" fillId="32" borderId="0" applyNumberFormat="0" applyBorder="0" applyAlignment="0" applyProtection="0"/>
    <xf numFmtId="0" fontId="64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64" fillId="38" borderId="0" applyNumberFormat="0" applyBorder="0" applyAlignment="0" applyProtection="0"/>
    <xf numFmtId="0" fontId="64" fillId="3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40" fillId="12" borderId="0" applyNumberFormat="0" applyBorder="0" applyAlignment="0" applyProtection="0"/>
    <xf numFmtId="0" fontId="65" fillId="4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65" fillId="4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65" fillId="43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65" fillId="44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65" fillId="45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65" fillId="46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65" fillId="47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65" fillId="48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65" fillId="49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65" fillId="5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65" fillId="51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65" fillId="52" borderId="0" applyNumberFormat="0" applyBorder="0" applyAlignment="0" applyProtection="0"/>
    <xf numFmtId="0" fontId="40" fillId="19" borderId="0" applyNumberFormat="0" applyBorder="0" applyAlignment="0" applyProtection="0"/>
    <xf numFmtId="17" fontId="13" fillId="20" borderId="1" applyNumberFormat="0">
      <alignment horizontal="center"/>
    </xf>
    <xf numFmtId="0" fontId="41" fillId="3" borderId="0" applyNumberFormat="0" applyBorder="0" applyAlignment="0" applyProtection="0"/>
    <xf numFmtId="0" fontId="66" fillId="53" borderId="0" applyNumberFormat="0" applyBorder="0" applyAlignment="0" applyProtection="0"/>
    <xf numFmtId="0" fontId="41" fillId="3" borderId="0" applyNumberFormat="0" applyBorder="0" applyAlignment="0" applyProtection="0"/>
    <xf numFmtId="0" fontId="45" fillId="4" borderId="0" applyNumberFormat="0" applyBorder="0" applyAlignment="0" applyProtection="0"/>
    <xf numFmtId="0" fontId="42" fillId="21" borderId="2" applyNumberFormat="0" applyAlignment="0" applyProtection="0"/>
    <xf numFmtId="0" fontId="67" fillId="54" borderId="43" applyNumberFormat="0" applyAlignment="0" applyProtection="0"/>
    <xf numFmtId="0" fontId="42" fillId="21" borderId="2" applyNumberFormat="0" applyAlignment="0" applyProtection="0"/>
    <xf numFmtId="0" fontId="42" fillId="21" borderId="2" applyNumberFormat="0" applyAlignment="0" applyProtection="0"/>
    <xf numFmtId="0" fontId="43" fillId="22" borderId="3" applyNumberFormat="0" applyAlignment="0" applyProtection="0"/>
    <xf numFmtId="0" fontId="50" fillId="0" borderId="4" applyNumberFormat="0" applyFill="0" applyAlignment="0" applyProtection="0"/>
    <xf numFmtId="0" fontId="43" fillId="22" borderId="3" applyNumberFormat="0" applyAlignment="0" applyProtection="0"/>
    <xf numFmtId="0" fontId="68" fillId="55" borderId="44" applyNumberFormat="0" applyAlignment="0" applyProtection="0"/>
    <xf numFmtId="0" fontId="43" fillId="22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39" fillId="0" borderId="0"/>
    <xf numFmtId="169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9" fillId="7" borderId="2" applyNumberFormat="0" applyAlignment="0" applyProtection="0"/>
    <xf numFmtId="176" fontId="56" fillId="0" borderId="0" applyFont="0" applyFill="0" applyBorder="0" applyAlignment="0" applyProtection="0"/>
    <xf numFmtId="17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71" fillId="56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5" applyNumberFormat="0" applyFill="0" applyAlignment="0" applyProtection="0"/>
    <xf numFmtId="0" fontId="72" fillId="0" borderId="4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73" fillId="0" borderId="46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74" fillId="0" borderId="47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9" fillId="7" borderId="2" applyNumberFormat="0" applyAlignment="0" applyProtection="0"/>
    <xf numFmtId="0" fontId="75" fillId="57" borderId="43" applyNumberFormat="0" applyAlignment="0" applyProtection="0"/>
    <xf numFmtId="0" fontId="49" fillId="7" borderId="2" applyNumberFormat="0" applyAlignment="0" applyProtection="0"/>
    <xf numFmtId="0" fontId="50" fillId="0" borderId="4" applyNumberFormat="0" applyFill="0" applyAlignment="0" applyProtection="0"/>
    <xf numFmtId="0" fontId="76" fillId="0" borderId="48" applyNumberFormat="0" applyFill="0" applyAlignment="0" applyProtection="0"/>
    <xf numFmtId="0" fontId="50" fillId="0" borderId="4" applyNumberFormat="0" applyFill="0" applyAlignment="0" applyProtection="0"/>
    <xf numFmtId="17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58" fillId="23" borderId="8">
      <alignment horizontal="right"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77" fillId="58" borderId="0" applyNumberFormat="0" applyBorder="0" applyAlignment="0" applyProtection="0"/>
    <xf numFmtId="0" fontId="51" fillId="24" borderId="0" applyNumberFormat="0" applyBorder="0" applyAlignment="0" applyProtection="0"/>
    <xf numFmtId="0" fontId="78" fillId="0" borderId="0"/>
    <xf numFmtId="0" fontId="6" fillId="0" borderId="0"/>
    <xf numFmtId="0" fontId="69" fillId="0" borderId="0"/>
    <xf numFmtId="0" fontId="30" fillId="0" borderId="0"/>
    <xf numFmtId="0" fontId="6" fillId="0" borderId="0"/>
    <xf numFmtId="175" fontId="20" fillId="0" borderId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6" fillId="0" borderId="0"/>
    <xf numFmtId="0" fontId="64" fillId="0" borderId="0"/>
    <xf numFmtId="0" fontId="31" fillId="0" borderId="0"/>
    <xf numFmtId="0" fontId="6" fillId="25" borderId="9" applyNumberFormat="0" applyFont="0" applyAlignment="0" applyProtection="0"/>
    <xf numFmtId="0" fontId="5" fillId="25" borderId="9" applyNumberFormat="0" applyFont="0" applyAlignment="0" applyProtection="0"/>
    <xf numFmtId="0" fontId="64" fillId="59" borderId="49" applyNumberFormat="0" applyFont="0" applyAlignment="0" applyProtection="0"/>
    <xf numFmtId="0" fontId="64" fillId="59" borderId="49" applyNumberFormat="0" applyFont="0" applyAlignment="0" applyProtection="0"/>
    <xf numFmtId="0" fontId="5" fillId="25" borderId="9" applyNumberFormat="0" applyFont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52" fillId="21" borderId="10" applyNumberFormat="0" applyAlignment="0" applyProtection="0"/>
    <xf numFmtId="0" fontId="79" fillId="54" borderId="50" applyNumberFormat="0" applyAlignment="0" applyProtection="0"/>
    <xf numFmtId="0" fontId="52" fillId="21" borderId="10" applyNumberFormat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21" borderId="10" applyNumberFormat="0" applyAlignment="0" applyProtection="0"/>
    <xf numFmtId="182" fontId="59" fillId="0" borderId="0">
      <protection locked="0"/>
    </xf>
    <xf numFmtId="0" fontId="60" fillId="0" borderId="0"/>
    <xf numFmtId="0" fontId="61" fillId="0" borderId="0"/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0" fontId="5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81" fillId="0" borderId="51" applyNumberFormat="0" applyFill="0" applyAlignment="0" applyProtection="0"/>
    <xf numFmtId="0" fontId="54" fillId="0" borderId="11" applyNumberFormat="0" applyFill="0" applyAlignment="0" applyProtection="0"/>
    <xf numFmtId="183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60" fillId="0" borderId="0"/>
    <xf numFmtId="172" fontId="62" fillId="0" borderId="0" applyFont="0" applyFill="0" applyBorder="0" applyAlignment="0" applyProtection="0"/>
    <xf numFmtId="0" fontId="62" fillId="26" borderId="0" applyNumberFormat="0" applyFont="0" applyBorder="0" applyAlignment="0" applyProtection="0"/>
    <xf numFmtId="0" fontId="62" fillId="27" borderId="0" applyNumberFormat="0" applyFont="0" applyBorder="0" applyAlignment="0" applyProtection="0"/>
    <xf numFmtId="0" fontId="62" fillId="28" borderId="0" applyNumberFormat="0" applyFont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56" fillId="0" borderId="0"/>
    <xf numFmtId="168" fontId="6" fillId="0" borderId="0" applyFont="0" applyFill="0" applyBorder="0" applyAlignment="0" applyProtection="0"/>
    <xf numFmtId="166" fontId="63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39" fillId="0" borderId="0"/>
    <xf numFmtId="0" fontId="1" fillId="0" borderId="0"/>
  </cellStyleXfs>
  <cellXfs count="436">
    <xf numFmtId="0" fontId="0" fillId="0" borderId="0" xfId="0"/>
    <xf numFmtId="0" fontId="11" fillId="23" borderId="0" xfId="252" applyFont="1" applyFill="1" applyBorder="1" applyAlignment="1">
      <alignment vertical="center"/>
    </xf>
    <xf numFmtId="0" fontId="12" fillId="23" borderId="0" xfId="0" applyFont="1" applyFill="1" applyBorder="1"/>
    <xf numFmtId="0" fontId="11" fillId="23" borderId="0" xfId="0" applyFont="1" applyFill="1" applyBorder="1"/>
    <xf numFmtId="0" fontId="13" fillId="23" borderId="0" xfId="0" applyFont="1" applyFill="1" applyBorder="1"/>
    <xf numFmtId="0" fontId="14" fillId="23" borderId="0" xfId="0" applyFont="1" applyFill="1" applyBorder="1" applyAlignment="1">
      <alignment horizontal="left"/>
    </xf>
    <xf numFmtId="0" fontId="11" fillId="23" borderId="0" xfId="0" applyFont="1" applyFill="1" applyBorder="1" applyAlignment="1">
      <alignment horizontal="left"/>
    </xf>
    <xf numFmtId="0" fontId="14" fillId="23" borderId="0" xfId="0" applyFont="1" applyFill="1" applyBorder="1"/>
    <xf numFmtId="0" fontId="12" fillId="23" borderId="0" xfId="0" applyFont="1" applyFill="1" applyBorder="1" applyAlignment="1">
      <alignment horizontal="left"/>
    </xf>
    <xf numFmtId="0" fontId="12" fillId="23" borderId="0" xfId="252" applyFont="1" applyFill="1" applyBorder="1" applyAlignment="1">
      <alignment vertical="center"/>
    </xf>
    <xf numFmtId="0" fontId="9" fillId="23" borderId="12" xfId="0" applyFont="1" applyFill="1" applyBorder="1" applyAlignment="1" applyProtection="1">
      <alignment vertical="center"/>
      <protection hidden="1"/>
    </xf>
    <xf numFmtId="2" fontId="13" fillId="23" borderId="0" xfId="0" applyNumberFormat="1" applyFont="1" applyFill="1" applyBorder="1" applyAlignment="1" applyProtection="1">
      <alignment horizontal="right" vertical="center"/>
      <protection hidden="1"/>
    </xf>
    <xf numFmtId="2" fontId="13" fillId="23" borderId="0" xfId="0" applyNumberFormat="1" applyFont="1" applyFill="1" applyBorder="1" applyAlignment="1" applyProtection="1">
      <alignment horizontal="right"/>
      <protection hidden="1"/>
    </xf>
    <xf numFmtId="4" fontId="15" fillId="23" borderId="0" xfId="211" applyNumberFormat="1" applyFont="1" applyFill="1" applyBorder="1" applyAlignment="1" applyProtection="1">
      <alignment vertical="center"/>
      <protection hidden="1"/>
    </xf>
    <xf numFmtId="0" fontId="17" fillId="23" borderId="0" xfId="0" applyFont="1" applyFill="1" applyBorder="1"/>
    <xf numFmtId="4" fontId="16" fillId="23" borderId="0" xfId="0" applyNumberFormat="1" applyFont="1" applyFill="1" applyBorder="1" applyAlignment="1" applyProtection="1">
      <alignment vertical="center"/>
      <protection hidden="1"/>
    </xf>
    <xf numFmtId="0" fontId="8" fillId="23" borderId="12" xfId="0" applyFont="1" applyFill="1" applyBorder="1" applyAlignment="1" applyProtection="1">
      <alignment vertical="center"/>
      <protection hidden="1"/>
    </xf>
    <xf numFmtId="0" fontId="18" fillId="23" borderId="0" xfId="0" applyFont="1" applyFill="1" applyBorder="1" applyAlignment="1" applyProtection="1">
      <alignment vertical="center"/>
      <protection hidden="1"/>
    </xf>
    <xf numFmtId="0" fontId="19" fillId="23" borderId="0" xfId="0" applyFont="1" applyFill="1" applyBorder="1" applyAlignment="1" applyProtection="1">
      <alignment vertical="center"/>
      <protection hidden="1"/>
    </xf>
    <xf numFmtId="4" fontId="19" fillId="23" borderId="0" xfId="0" applyNumberFormat="1" applyFont="1" applyFill="1" applyBorder="1" applyAlignment="1" applyProtection="1">
      <alignment vertical="center"/>
      <protection hidden="1"/>
    </xf>
    <xf numFmtId="0" fontId="20" fillId="23" borderId="0" xfId="0" applyFont="1" applyFill="1" applyBorder="1"/>
    <xf numFmtId="4" fontId="20" fillId="23" borderId="0" xfId="0" applyNumberFormat="1" applyFont="1" applyFill="1" applyBorder="1" applyAlignment="1" applyProtection="1">
      <alignment vertical="center"/>
      <protection hidden="1"/>
    </xf>
    <xf numFmtId="170" fontId="16" fillId="23" borderId="13" xfId="0" applyNumberFormat="1" applyFont="1" applyFill="1" applyBorder="1" applyAlignment="1" applyProtection="1">
      <alignment horizontal="center" vertical="center" wrapText="1"/>
      <protection hidden="1"/>
    </xf>
    <xf numFmtId="0" fontId="16" fillId="23" borderId="14" xfId="0" applyFont="1" applyFill="1" applyBorder="1" applyAlignment="1" applyProtection="1">
      <alignment horizontal="centerContinuous" vertical="center" wrapText="1"/>
      <protection hidden="1"/>
    </xf>
    <xf numFmtId="171" fontId="16" fillId="23" borderId="14" xfId="0" applyNumberFormat="1" applyFont="1" applyFill="1" applyBorder="1" applyAlignment="1" applyProtection="1">
      <alignment horizontal="center" vertical="center" wrapText="1"/>
      <protection hidden="1"/>
    </xf>
    <xf numFmtId="2" fontId="16" fillId="23" borderId="14" xfId="0" applyNumberFormat="1" applyFont="1" applyFill="1" applyBorder="1" applyAlignment="1" applyProtection="1">
      <alignment horizontal="center" vertical="center" wrapText="1"/>
      <protection hidden="1"/>
    </xf>
    <xf numFmtId="165" fontId="16" fillId="23" borderId="14" xfId="118" applyFont="1" applyFill="1" applyBorder="1" applyAlignment="1" applyProtection="1">
      <alignment horizontal="center" vertical="center" wrapText="1"/>
      <protection hidden="1"/>
    </xf>
    <xf numFmtId="4" fontId="16" fillId="23" borderId="15" xfId="0" applyNumberFormat="1" applyFont="1" applyFill="1" applyBorder="1" applyAlignment="1" applyProtection="1">
      <alignment horizontal="right" vertical="center" wrapText="1"/>
      <protection hidden="1"/>
    </xf>
    <xf numFmtId="172" fontId="16" fillId="23" borderId="14" xfId="276" applyNumberFormat="1" applyFont="1" applyFill="1" applyBorder="1" applyAlignment="1" applyProtection="1">
      <alignment horizontal="center" vertical="center" wrapText="1"/>
      <protection hidden="1"/>
    </xf>
    <xf numFmtId="9" fontId="16" fillId="23" borderId="13" xfId="276" applyFont="1" applyFill="1" applyBorder="1" applyAlignment="1" applyProtection="1">
      <alignment horizontal="center" vertical="center" wrapText="1"/>
      <protection hidden="1"/>
    </xf>
    <xf numFmtId="165" fontId="19" fillId="23" borderId="17" xfId="118" applyFont="1" applyFill="1" applyBorder="1" applyAlignment="1" applyProtection="1">
      <alignment vertical="center"/>
      <protection hidden="1"/>
    </xf>
    <xf numFmtId="2" fontId="19" fillId="23" borderId="1" xfId="0" applyNumberFormat="1" applyFont="1" applyFill="1" applyBorder="1" applyAlignment="1" applyProtection="1">
      <alignment horizontal="center" vertical="center"/>
      <protection hidden="1"/>
    </xf>
    <xf numFmtId="1" fontId="19" fillId="23" borderId="1" xfId="0" applyNumberFormat="1" applyFont="1" applyFill="1" applyBorder="1" applyAlignment="1" applyProtection="1">
      <alignment vertical="center"/>
      <protection hidden="1"/>
    </xf>
    <xf numFmtId="2" fontId="19" fillId="23" borderId="1" xfId="0" applyNumberFormat="1" applyFont="1" applyFill="1" applyBorder="1" applyAlignment="1" applyProtection="1">
      <alignment vertical="center"/>
      <protection hidden="1"/>
    </xf>
    <xf numFmtId="3" fontId="19" fillId="23" borderId="1" xfId="0" applyNumberFormat="1" applyFont="1" applyFill="1" applyBorder="1" applyAlignment="1" applyProtection="1">
      <alignment vertical="center"/>
      <protection hidden="1"/>
    </xf>
    <xf numFmtId="0" fontId="7" fillId="0" borderId="0" xfId="0" applyFont="1"/>
    <xf numFmtId="9" fontId="7" fillId="0" borderId="0" xfId="0" applyNumberFormat="1" applyFont="1"/>
    <xf numFmtId="3" fontId="19" fillId="0" borderId="1" xfId="0" applyNumberFormat="1" applyFont="1" applyFill="1" applyBorder="1" applyAlignment="1" applyProtection="1">
      <alignment vertical="center"/>
      <protection hidden="1"/>
    </xf>
    <xf numFmtId="0" fontId="6" fillId="0" borderId="0" xfId="0" applyFont="1"/>
    <xf numFmtId="0" fontId="83" fillId="0" borderId="0" xfId="0" applyFont="1" applyBorder="1"/>
    <xf numFmtId="2" fontId="0" fillId="0" borderId="0" xfId="0" applyNumberFormat="1"/>
    <xf numFmtId="0" fontId="24" fillId="0" borderId="0" xfId="0" applyFont="1" applyBorder="1" applyAlignment="1"/>
    <xf numFmtId="0" fontId="6" fillId="23" borderId="0" xfId="0" applyFont="1" applyFill="1" applyBorder="1"/>
    <xf numFmtId="171" fontId="9" fillId="23" borderId="0" xfId="0" applyNumberFormat="1" applyFont="1" applyFill="1" applyBorder="1" applyAlignment="1" applyProtection="1">
      <alignment horizontal="center" vertical="center"/>
      <protection hidden="1"/>
    </xf>
    <xf numFmtId="165" fontId="9" fillId="23" borderId="0" xfId="118" applyFont="1" applyFill="1" applyBorder="1" applyAlignment="1" applyProtection="1">
      <alignment horizontal="right" vertical="center"/>
      <protection hidden="1"/>
    </xf>
    <xf numFmtId="165" fontId="9" fillId="23" borderId="0" xfId="118" applyFont="1" applyFill="1" applyBorder="1" applyAlignment="1" applyProtection="1">
      <alignment vertical="center"/>
      <protection hidden="1"/>
    </xf>
    <xf numFmtId="4" fontId="9" fillId="23" borderId="0" xfId="0" applyNumberFormat="1" applyFont="1" applyFill="1" applyBorder="1" applyAlignment="1" applyProtection="1">
      <alignment horizontal="right" vertical="center"/>
      <protection hidden="1"/>
    </xf>
    <xf numFmtId="4" fontId="17" fillId="23" borderId="0" xfId="0" applyNumberFormat="1" applyFont="1" applyFill="1" applyBorder="1" applyAlignment="1" applyProtection="1">
      <alignment vertical="center"/>
      <protection hidden="1"/>
    </xf>
    <xf numFmtId="4" fontId="6" fillId="23" borderId="0" xfId="0" applyNumberFormat="1" applyFont="1" applyFill="1" applyBorder="1" applyAlignment="1" applyProtection="1">
      <alignment vertical="center"/>
      <protection hidden="1"/>
    </xf>
    <xf numFmtId="0" fontId="6" fillId="23" borderId="26" xfId="0" applyFont="1" applyFill="1" applyBorder="1"/>
    <xf numFmtId="171" fontId="13" fillId="23" borderId="0" xfId="0" applyNumberFormat="1" applyFont="1" applyFill="1" applyBorder="1" applyAlignment="1" applyProtection="1">
      <alignment horizontal="center" vertical="center"/>
      <protection hidden="1"/>
    </xf>
    <xf numFmtId="165" fontId="13" fillId="23" borderId="0" xfId="118" applyFont="1" applyFill="1" applyBorder="1" applyAlignment="1" applyProtection="1">
      <alignment horizontal="right" vertical="center"/>
      <protection hidden="1"/>
    </xf>
    <xf numFmtId="165" fontId="13" fillId="23" borderId="0" xfId="118" applyFont="1" applyFill="1" applyBorder="1" applyAlignment="1" applyProtection="1">
      <alignment vertical="center"/>
      <protection hidden="1"/>
    </xf>
    <xf numFmtId="4" fontId="13" fillId="23" borderId="0" xfId="0" applyNumberFormat="1" applyFont="1" applyFill="1" applyBorder="1" applyAlignment="1" applyProtection="1">
      <alignment horizontal="right" vertical="center"/>
      <protection hidden="1"/>
    </xf>
    <xf numFmtId="0" fontId="6" fillId="23" borderId="0" xfId="0" applyFont="1" applyFill="1" applyBorder="1" applyProtection="1">
      <protection hidden="1"/>
    </xf>
    <xf numFmtId="0" fontId="13" fillId="23" borderId="12" xfId="0" applyFont="1" applyFill="1" applyBorder="1" applyAlignment="1" applyProtection="1">
      <alignment vertical="center"/>
      <protection hidden="1"/>
    </xf>
    <xf numFmtId="0" fontId="6" fillId="23" borderId="0" xfId="0" applyFont="1" applyFill="1" applyBorder="1" applyAlignment="1" applyProtection="1">
      <protection hidden="1"/>
    </xf>
    <xf numFmtId="165" fontId="19" fillId="23" borderId="1" xfId="118" applyFont="1" applyFill="1" applyBorder="1" applyAlignment="1" applyProtection="1">
      <alignment horizontal="center" vertical="center"/>
      <protection hidden="1"/>
    </xf>
    <xf numFmtId="4" fontId="19" fillId="23" borderId="20" xfId="252" applyNumberFormat="1" applyFont="1" applyFill="1" applyBorder="1" applyAlignment="1" applyProtection="1">
      <alignment horizontal="center" vertical="center"/>
      <protection hidden="1"/>
    </xf>
    <xf numFmtId="4" fontId="19" fillId="23" borderId="17" xfId="252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6" fillId="23" borderId="0" xfId="0" applyFont="1" applyFill="1"/>
    <xf numFmtId="0" fontId="6" fillId="23" borderId="0" xfId="0" applyFont="1" applyFill="1" applyAlignment="1">
      <alignment horizontal="center"/>
    </xf>
    <xf numFmtId="0" fontId="6" fillId="23" borderId="0" xfId="0" applyFont="1" applyFill="1" applyAlignment="1">
      <alignment horizontal="right"/>
    </xf>
    <xf numFmtId="165" fontId="6" fillId="23" borderId="0" xfId="118" applyFont="1" applyFill="1" applyAlignment="1">
      <alignment horizontal="right"/>
    </xf>
    <xf numFmtId="165" fontId="6" fillId="23" borderId="0" xfId="118" applyFont="1" applyFill="1"/>
    <xf numFmtId="165" fontId="19" fillId="23" borderId="17" xfId="118" applyFont="1" applyFill="1" applyBorder="1" applyAlignment="1" applyProtection="1">
      <alignment horizontal="center" vertical="center"/>
      <protection hidden="1"/>
    </xf>
    <xf numFmtId="0" fontId="21" fillId="0" borderId="35" xfId="253" applyFont="1" applyBorder="1" applyAlignment="1">
      <alignment horizontal="center"/>
    </xf>
    <xf numFmtId="49" fontId="21" fillId="0" borderId="35" xfId="253" applyNumberFormat="1" applyFont="1" applyBorder="1" applyAlignment="1">
      <alignment horizontal="center"/>
    </xf>
    <xf numFmtId="0" fontId="21" fillId="0" borderId="12" xfId="253" applyNumberFormat="1" applyFont="1" applyBorder="1" applyAlignment="1">
      <alignment horizontal="center"/>
    </xf>
    <xf numFmtId="0" fontId="21" fillId="0" borderId="12" xfId="253" applyFont="1" applyBorder="1"/>
    <xf numFmtId="49" fontId="21" fillId="0" borderId="35" xfId="166" applyNumberFormat="1" applyFont="1" applyBorder="1" applyAlignment="1">
      <alignment horizontal="center"/>
    </xf>
    <xf numFmtId="40" fontId="32" fillId="0" borderId="12" xfId="253" applyNumberFormat="1" applyFont="1" applyBorder="1" applyAlignment="1">
      <alignment horizontal="center"/>
    </xf>
    <xf numFmtId="165" fontId="32" fillId="0" borderId="12" xfId="118" applyFont="1" applyBorder="1" applyAlignment="1">
      <alignment horizontal="center"/>
    </xf>
    <xf numFmtId="165" fontId="32" fillId="0" borderId="36" xfId="118" applyFont="1" applyBorder="1" applyAlignment="1">
      <alignment horizontal="center"/>
    </xf>
    <xf numFmtId="0" fontId="21" fillId="0" borderId="37" xfId="253" applyFont="1" applyBorder="1" applyAlignment="1">
      <alignment horizontal="center"/>
    </xf>
    <xf numFmtId="49" fontId="21" fillId="0" borderId="37" xfId="253" applyNumberFormat="1" applyFont="1" applyBorder="1" applyAlignment="1">
      <alignment horizontal="center"/>
    </xf>
    <xf numFmtId="0" fontId="21" fillId="0" borderId="38" xfId="253" applyNumberFormat="1" applyFont="1" applyBorder="1" applyAlignment="1">
      <alignment horizontal="center"/>
    </xf>
    <xf numFmtId="0" fontId="21" fillId="0" borderId="38" xfId="253" applyFont="1" applyBorder="1" applyAlignment="1">
      <alignment horizontal="center"/>
    </xf>
    <xf numFmtId="40" fontId="32" fillId="0" borderId="38" xfId="253" applyNumberFormat="1" applyFont="1" applyBorder="1" applyAlignment="1">
      <alignment horizontal="center"/>
    </xf>
    <xf numFmtId="165" fontId="32" fillId="0" borderId="38" xfId="118" applyFont="1" applyBorder="1" applyAlignment="1">
      <alignment horizontal="center"/>
    </xf>
    <xf numFmtId="165" fontId="32" fillId="0" borderId="37" xfId="118" applyFont="1" applyBorder="1" applyAlignment="1">
      <alignment horizontal="center"/>
    </xf>
    <xf numFmtId="165" fontId="17" fillId="0" borderId="35" xfId="118" applyFont="1" applyBorder="1" applyAlignment="1">
      <alignment horizontal="center"/>
    </xf>
    <xf numFmtId="2" fontId="19" fillId="23" borderId="17" xfId="0" applyNumberFormat="1" applyFont="1" applyFill="1" applyBorder="1" applyAlignment="1" applyProtection="1">
      <alignment horizontal="center" vertical="center"/>
      <protection hidden="1"/>
    </xf>
    <xf numFmtId="0" fontId="84" fillId="0" borderId="24" xfId="0" applyFont="1" applyBorder="1" applyAlignment="1" applyProtection="1">
      <alignment wrapText="1"/>
      <protection locked="0" hidden="1"/>
    </xf>
    <xf numFmtId="0" fontId="84" fillId="0" borderId="0" xfId="0" applyFont="1" applyBorder="1" applyAlignment="1" applyProtection="1">
      <alignment wrapText="1"/>
      <protection locked="0" hidden="1"/>
    </xf>
    <xf numFmtId="0" fontId="83" fillId="0" borderId="20" xfId="0" applyFont="1" applyBorder="1" applyProtection="1">
      <protection hidden="1"/>
    </xf>
    <xf numFmtId="0" fontId="83" fillId="0" borderId="21" xfId="0" applyFont="1" applyBorder="1" applyProtection="1">
      <protection hidden="1"/>
    </xf>
    <xf numFmtId="0" fontId="83" fillId="0" borderId="0" xfId="0" applyFont="1" applyBorder="1" applyProtection="1">
      <protection hidden="1"/>
    </xf>
    <xf numFmtId="0" fontId="83" fillId="0" borderId="39" xfId="0" applyFont="1" applyBorder="1" applyProtection="1">
      <protection hidden="1"/>
    </xf>
    <xf numFmtId="0" fontId="83" fillId="0" borderId="17" xfId="0" applyFont="1" applyBorder="1" applyProtection="1">
      <protection hidden="1"/>
    </xf>
    <xf numFmtId="0" fontId="0" fillId="0" borderId="0" xfId="0" applyBorder="1" applyProtection="1">
      <protection hidden="1"/>
    </xf>
    <xf numFmtId="0" fontId="83" fillId="0" borderId="22" xfId="0" applyFont="1" applyBorder="1" applyProtection="1">
      <protection hidden="1"/>
    </xf>
    <xf numFmtId="0" fontId="83" fillId="61" borderId="18" xfId="0" applyFont="1" applyFill="1" applyBorder="1" applyProtection="1">
      <protection hidden="1"/>
    </xf>
    <xf numFmtId="164" fontId="83" fillId="61" borderId="18" xfId="167" applyFont="1" applyFill="1" applyBorder="1" applyProtection="1">
      <protection hidden="1"/>
    </xf>
    <xf numFmtId="2" fontId="35" fillId="23" borderId="1" xfId="0" applyNumberFormat="1" applyFont="1" applyFill="1" applyBorder="1" applyAlignment="1" applyProtection="1">
      <alignment horizontal="center" vertical="center"/>
      <protection hidden="1"/>
    </xf>
    <xf numFmtId="165" fontId="35" fillId="23" borderId="1" xfId="118" applyFont="1" applyFill="1" applyBorder="1" applyAlignment="1" applyProtection="1">
      <alignment horizontal="center" vertical="center"/>
      <protection hidden="1"/>
    </xf>
    <xf numFmtId="165" fontId="19" fillId="23" borderId="18" xfId="118" applyFont="1" applyFill="1" applyBorder="1" applyAlignment="1" applyProtection="1">
      <alignment horizontal="center" vertical="center"/>
      <protection hidden="1"/>
    </xf>
    <xf numFmtId="4" fontId="19" fillId="23" borderId="33" xfId="252" applyNumberFormat="1" applyFont="1" applyFill="1" applyBorder="1" applyAlignment="1" applyProtection="1">
      <alignment horizontal="center" vertical="center"/>
      <protection hidden="1"/>
    </xf>
    <xf numFmtId="49" fontId="35" fillId="23" borderId="1" xfId="0" applyNumberFormat="1" applyFont="1" applyFill="1" applyBorder="1" applyAlignment="1" applyProtection="1">
      <alignment vertical="center"/>
      <protection hidden="1"/>
    </xf>
    <xf numFmtId="0" fontId="36" fillId="23" borderId="0" xfId="0" applyFont="1" applyFill="1" applyBorder="1"/>
    <xf numFmtId="0" fontId="37" fillId="23" borderId="0" xfId="0" applyFont="1" applyFill="1" applyBorder="1"/>
    <xf numFmtId="0" fontId="89" fillId="0" borderId="1" xfId="0" applyFont="1" applyBorder="1" applyProtection="1">
      <protection locked="0" hidden="1"/>
    </xf>
    <xf numFmtId="0" fontId="89" fillId="0" borderId="1" xfId="0" applyFont="1" applyBorder="1" applyProtection="1">
      <protection hidden="1"/>
    </xf>
    <xf numFmtId="164" fontId="89" fillId="0" borderId="1" xfId="167" applyFont="1" applyBorder="1" applyProtection="1">
      <protection hidden="1"/>
    </xf>
    <xf numFmtId="0" fontId="36" fillId="23" borderId="0" xfId="0" applyFont="1" applyFill="1" applyBorder="1" applyAlignment="1">
      <alignment horizontal="left"/>
    </xf>
    <xf numFmtId="2" fontId="35" fillId="23" borderId="1" xfId="0" applyNumberFormat="1" applyFont="1" applyFill="1" applyBorder="1" applyAlignment="1" applyProtection="1">
      <alignment vertical="center"/>
      <protection hidden="1"/>
    </xf>
    <xf numFmtId="1" fontId="35" fillId="23" borderId="1" xfId="0" applyNumberFormat="1" applyFont="1" applyFill="1" applyBorder="1" applyAlignment="1" applyProtection="1">
      <alignment vertical="center"/>
      <protection hidden="1"/>
    </xf>
    <xf numFmtId="0" fontId="17" fillId="0" borderId="35" xfId="254" applyFont="1" applyBorder="1"/>
    <xf numFmtId="0" fontId="17" fillId="0" borderId="35" xfId="254" applyFont="1" applyBorder="1" applyAlignment="1">
      <alignment horizontal="center"/>
    </xf>
    <xf numFmtId="2" fontId="17" fillId="0" borderId="35" xfId="254" applyNumberFormat="1" applyFont="1" applyBorder="1" applyAlignment="1">
      <alignment horizontal="center"/>
    </xf>
    <xf numFmtId="0" fontId="32" fillId="0" borderId="0" xfId="0" applyFont="1"/>
    <xf numFmtId="0" fontId="0" fillId="64" borderId="0" xfId="0" applyFill="1"/>
    <xf numFmtId="0" fontId="6" fillId="23" borderId="0" xfId="0" applyFont="1" applyFill="1" applyBorder="1" applyAlignment="1" applyProtection="1">
      <alignment horizontal="center"/>
      <protection hidden="1"/>
    </xf>
    <xf numFmtId="9" fontId="0" fillId="0" borderId="0" xfId="0" applyNumberFormat="1"/>
    <xf numFmtId="0" fontId="0" fillId="0" borderId="35" xfId="0" applyBorder="1"/>
    <xf numFmtId="170" fontId="94" fillId="0" borderId="19" xfId="0" applyNumberFormat="1" applyFont="1" applyBorder="1" applyAlignment="1" applyProtection="1">
      <alignment horizontal="left" vertical="center"/>
      <protection locked="0" hidden="1"/>
    </xf>
    <xf numFmtId="0" fontId="0" fillId="0" borderId="27" xfId="0" applyBorder="1"/>
    <xf numFmtId="0" fontId="0" fillId="0" borderId="36" xfId="0" applyBorder="1"/>
    <xf numFmtId="49" fontId="0" fillId="0" borderId="28" xfId="0" applyNumberFormat="1" applyBorder="1"/>
    <xf numFmtId="0" fontId="93" fillId="0" borderId="3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36" xfId="0" applyNumberFormat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0" fontId="0" fillId="0" borderId="12" xfId="0" applyBorder="1"/>
    <xf numFmtId="49" fontId="0" fillId="0" borderId="0" xfId="0" applyNumberFormat="1"/>
    <xf numFmtId="0" fontId="0" fillId="0" borderId="0" xfId="0" applyAlignment="1">
      <alignment horizontal="center"/>
    </xf>
    <xf numFmtId="4" fontId="0" fillId="0" borderId="35" xfId="0" applyNumberFormat="1" applyBorder="1"/>
    <xf numFmtId="4" fontId="0" fillId="0" borderId="26" xfId="0" applyNumberFormat="1" applyBorder="1"/>
    <xf numFmtId="49" fontId="17" fillId="0" borderId="35" xfId="254" applyNumberFormat="1" applyFont="1" applyBorder="1" applyAlignment="1">
      <alignment horizontal="center"/>
    </xf>
    <xf numFmtId="0" fontId="19" fillId="0" borderId="16" xfId="0" quotePrefix="1" applyFont="1" applyBorder="1" applyAlignment="1" applyProtection="1">
      <alignment horizontal="left" vertical="center"/>
      <protection hidden="1"/>
    </xf>
    <xf numFmtId="169" fontId="17" fillId="0" borderId="0" xfId="254" applyNumberFormat="1" applyFont="1" applyAlignment="1">
      <alignment horizontal="center"/>
    </xf>
    <xf numFmtId="3" fontId="17" fillId="0" borderId="0" xfId="254" applyNumberFormat="1" applyFont="1" applyAlignment="1">
      <alignment horizontal="center"/>
    </xf>
    <xf numFmtId="170" fontId="35" fillId="0" borderId="23" xfId="0" quotePrefix="1" applyNumberFormat="1" applyFont="1" applyBorder="1" applyAlignment="1" applyProtection="1">
      <alignment horizontal="left" vertical="center"/>
      <protection hidden="1"/>
    </xf>
    <xf numFmtId="4" fontId="10" fillId="23" borderId="0" xfId="211" applyNumberFormat="1" applyFill="1" applyBorder="1" applyAlignment="1" applyProtection="1">
      <alignment vertical="center"/>
      <protection hidden="1"/>
    </xf>
    <xf numFmtId="4" fontId="19" fillId="23" borderId="42" xfId="252" applyNumberFormat="1" applyFont="1" applyFill="1" applyBorder="1" applyAlignment="1" applyProtection="1">
      <alignment horizontal="center" vertical="center"/>
      <protection hidden="1"/>
    </xf>
    <xf numFmtId="0" fontId="19" fillId="23" borderId="12" xfId="0" applyFont="1" applyFill="1" applyBorder="1" applyAlignment="1" applyProtection="1">
      <protection hidden="1"/>
    </xf>
    <xf numFmtId="4" fontId="19" fillId="23" borderId="52" xfId="252" applyNumberFormat="1" applyFont="1" applyFill="1" applyBorder="1" applyAlignment="1" applyProtection="1">
      <alignment horizontal="center" vertical="center"/>
      <protection hidden="1"/>
    </xf>
    <xf numFmtId="0" fontId="19" fillId="62" borderId="12" xfId="0" applyFont="1" applyFill="1" applyBorder="1" applyAlignment="1" applyProtection="1">
      <protection hidden="1"/>
    </xf>
    <xf numFmtId="0" fontId="19" fillId="62" borderId="38" xfId="0" applyFont="1" applyFill="1" applyBorder="1" applyAlignment="1" applyProtection="1">
      <protection hidden="1"/>
    </xf>
    <xf numFmtId="4" fontId="19" fillId="23" borderId="29" xfId="252" applyNumberFormat="1" applyFont="1" applyFill="1" applyBorder="1" applyAlignment="1" applyProtection="1">
      <alignment horizontal="center" vertical="center"/>
      <protection hidden="1"/>
    </xf>
    <xf numFmtId="4" fontId="19" fillId="23" borderId="34" xfId="252" applyNumberFormat="1" applyFont="1" applyFill="1" applyBorder="1" applyAlignment="1" applyProtection="1">
      <alignment horizontal="center" vertical="center"/>
      <protection hidden="1"/>
    </xf>
    <xf numFmtId="4" fontId="19" fillId="23" borderId="53" xfId="252" applyNumberFormat="1" applyFont="1" applyFill="1" applyBorder="1" applyAlignment="1" applyProtection="1">
      <alignment horizontal="center" vertical="center"/>
      <protection hidden="1"/>
    </xf>
    <xf numFmtId="4" fontId="19" fillId="23" borderId="54" xfId="252" applyNumberFormat="1" applyFont="1" applyFill="1" applyBorder="1" applyAlignment="1" applyProtection="1">
      <alignment horizontal="center" vertical="center"/>
      <protection hidden="1"/>
    </xf>
    <xf numFmtId="0" fontId="11" fillId="23" borderId="0" xfId="0" applyFont="1" applyFill="1"/>
    <xf numFmtId="9" fontId="20" fillId="0" borderId="0" xfId="276" applyFont="1"/>
    <xf numFmtId="170" fontId="19" fillId="0" borderId="23" xfId="0" quotePrefix="1" applyNumberFormat="1" applyFont="1" applyBorder="1" applyAlignment="1" applyProtection="1">
      <alignment horizontal="left" vertical="center"/>
      <protection hidden="1"/>
    </xf>
    <xf numFmtId="165" fontId="13" fillId="66" borderId="0" xfId="118" applyFont="1" applyFill="1" applyBorder="1" applyAlignment="1" applyProtection="1">
      <alignment horizontal="right" vertical="center"/>
      <protection hidden="1"/>
    </xf>
    <xf numFmtId="1" fontId="19" fillId="23" borderId="16" xfId="0" applyNumberFormat="1" applyFont="1" applyFill="1" applyBorder="1" applyAlignment="1" applyProtection="1">
      <alignment horizontal="center" vertical="center"/>
      <protection hidden="1"/>
    </xf>
    <xf numFmtId="1" fontId="19" fillId="23" borderId="23" xfId="0" applyNumberFormat="1" applyFont="1" applyFill="1" applyBorder="1" applyAlignment="1" applyProtection="1">
      <alignment horizontal="center" vertical="center"/>
      <protection hidden="1"/>
    </xf>
    <xf numFmtId="1" fontId="19" fillId="23" borderId="56" xfId="0" applyNumberFormat="1" applyFont="1" applyFill="1" applyBorder="1" applyAlignment="1" applyProtection="1">
      <alignment horizontal="center" vertical="center"/>
      <protection hidden="1"/>
    </xf>
    <xf numFmtId="2" fontId="19" fillId="23" borderId="57" xfId="0" applyNumberFormat="1" applyFont="1" applyFill="1" applyBorder="1" applyAlignment="1" applyProtection="1">
      <alignment horizontal="center" vertical="center"/>
      <protection hidden="1"/>
    </xf>
    <xf numFmtId="165" fontId="19" fillId="23" borderId="57" xfId="118" applyFont="1" applyFill="1" applyBorder="1" applyAlignment="1" applyProtection="1">
      <alignment horizontal="center" vertical="center"/>
      <protection hidden="1"/>
    </xf>
    <xf numFmtId="2" fontId="19" fillId="23" borderId="57" xfId="0" applyNumberFormat="1" applyFont="1" applyFill="1" applyBorder="1" applyAlignment="1" applyProtection="1">
      <alignment vertical="center"/>
      <protection hidden="1"/>
    </xf>
    <xf numFmtId="165" fontId="19" fillId="23" borderId="58" xfId="118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65" fontId="13" fillId="23" borderId="26" xfId="118" applyFont="1" applyFill="1" applyBorder="1" applyAlignment="1" applyProtection="1">
      <alignment horizontal="right" vertical="center"/>
      <protection hidden="1"/>
    </xf>
    <xf numFmtId="164" fontId="83" fillId="61" borderId="18" xfId="0" applyNumberFormat="1" applyFont="1" applyFill="1" applyBorder="1" applyProtection="1">
      <protection hidden="1"/>
    </xf>
    <xf numFmtId="164" fontId="84" fillId="61" borderId="18" xfId="0" applyNumberFormat="1" applyFont="1" applyFill="1" applyBorder="1" applyAlignment="1" applyProtection="1">
      <alignment horizontal="center" vertical="center"/>
      <protection hidden="1"/>
    </xf>
    <xf numFmtId="0" fontId="84" fillId="61" borderId="1" xfId="0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 wrapText="1"/>
    </xf>
    <xf numFmtId="0" fontId="17" fillId="0" borderId="27" xfId="0" applyFont="1" applyBorder="1"/>
    <xf numFmtId="0" fontId="17" fillId="0" borderId="28" xfId="0" applyFont="1" applyBorder="1" applyAlignment="1">
      <alignment horizontal="center"/>
    </xf>
    <xf numFmtId="0" fontId="17" fillId="0" borderId="28" xfId="0" applyFont="1" applyBorder="1"/>
    <xf numFmtId="0" fontId="0" fillId="0" borderId="28" xfId="0" applyBorder="1"/>
    <xf numFmtId="0" fontId="0" fillId="0" borderId="41" xfId="0" applyBorder="1"/>
    <xf numFmtId="0" fontId="24" fillId="0" borderId="26" xfId="0" applyFont="1" applyBorder="1" applyAlignment="1"/>
    <xf numFmtId="0" fontId="83" fillId="0" borderId="12" xfId="0" applyFont="1" applyBorder="1"/>
    <xf numFmtId="0" fontId="83" fillId="0" borderId="26" xfId="0" applyFont="1" applyBorder="1"/>
    <xf numFmtId="164" fontId="89" fillId="0" borderId="60" xfId="167" applyFont="1" applyBorder="1" applyProtection="1">
      <protection hidden="1"/>
    </xf>
    <xf numFmtId="0" fontId="83" fillId="0" borderId="12" xfId="0" applyFont="1" applyBorder="1" applyProtection="1">
      <protection hidden="1"/>
    </xf>
    <xf numFmtId="164" fontId="83" fillId="61" borderId="60" xfId="167" applyFont="1" applyFill="1" applyBorder="1" applyProtection="1">
      <protection hidden="1"/>
    </xf>
    <xf numFmtId="4" fontId="83" fillId="0" borderId="19" xfId="0" applyNumberFormat="1" applyFont="1" applyBorder="1" applyProtection="1">
      <protection hidden="1"/>
    </xf>
    <xf numFmtId="0" fontId="83" fillId="0" borderId="0" xfId="0" applyFont="1" applyBorder="1" applyAlignment="1" applyProtection="1">
      <protection hidden="1"/>
    </xf>
    <xf numFmtId="0" fontId="83" fillId="0" borderId="0" xfId="0" applyFont="1" applyBorder="1" applyAlignment="1" applyProtection="1">
      <alignment horizontal="right"/>
      <protection hidden="1"/>
    </xf>
    <xf numFmtId="164" fontId="83" fillId="0" borderId="61" xfId="167" applyFont="1" applyBorder="1" applyProtection="1">
      <protection hidden="1"/>
    </xf>
    <xf numFmtId="0" fontId="0" fillId="0" borderId="12" xfId="0" applyBorder="1" applyProtection="1">
      <protection hidden="1"/>
    </xf>
    <xf numFmtId="164" fontId="83" fillId="0" borderId="32" xfId="167" applyFont="1" applyBorder="1" applyProtection="1">
      <protection hidden="1"/>
    </xf>
    <xf numFmtId="164" fontId="83" fillId="0" borderId="62" xfId="167" applyFont="1" applyBorder="1" applyProtection="1">
      <protection hidden="1"/>
    </xf>
    <xf numFmtId="164" fontId="83" fillId="0" borderId="63" xfId="167" applyFont="1" applyBorder="1" applyProtection="1">
      <protection hidden="1"/>
    </xf>
    <xf numFmtId="0" fontId="85" fillId="0" borderId="0" xfId="0" applyFont="1" applyBorder="1" applyAlignment="1" applyProtection="1">
      <protection hidden="1"/>
    </xf>
    <xf numFmtId="0" fontId="86" fillId="0" borderId="0" xfId="0" applyFont="1" applyBorder="1" applyAlignment="1" applyProtection="1">
      <alignment horizontal="right"/>
      <protection hidden="1"/>
    </xf>
    <xf numFmtId="164" fontId="87" fillId="0" borderId="64" xfId="167" applyFont="1" applyBorder="1" applyProtection="1">
      <protection hidden="1"/>
    </xf>
    <xf numFmtId="164" fontId="83" fillId="0" borderId="26" xfId="167" applyFont="1" applyBorder="1" applyProtection="1">
      <protection hidden="1"/>
    </xf>
    <xf numFmtId="0" fontId="88" fillId="0" borderId="0" xfId="0" applyFont="1" applyBorder="1" applyAlignment="1" applyProtection="1">
      <protection hidden="1"/>
    </xf>
    <xf numFmtId="0" fontId="88" fillId="0" borderId="0" xfId="0" applyFont="1" applyBorder="1" applyAlignment="1" applyProtection="1">
      <alignment horizontal="right"/>
      <protection hidden="1"/>
    </xf>
    <xf numFmtId="0" fontId="83" fillId="0" borderId="16" xfId="0" applyFont="1" applyBorder="1" applyProtection="1">
      <protection hidden="1"/>
    </xf>
    <xf numFmtId="8" fontId="83" fillId="0" borderId="26" xfId="0" applyNumberFormat="1" applyFont="1" applyBorder="1"/>
    <xf numFmtId="0" fontId="0" fillId="0" borderId="38" xfId="0" applyBorder="1"/>
    <xf numFmtId="0" fontId="0" fillId="0" borderId="65" xfId="0" applyBorder="1"/>
    <xf numFmtId="0" fontId="83" fillId="0" borderId="65" xfId="0" applyFont="1" applyBorder="1"/>
    <xf numFmtId="0" fontId="83" fillId="0" borderId="66" xfId="0" applyFont="1" applyBorder="1"/>
    <xf numFmtId="187" fontId="0" fillId="0" borderId="0" xfId="0" applyNumberFormat="1" applyAlignment="1">
      <alignment horizontal="center" vertical="center"/>
    </xf>
    <xf numFmtId="0" fontId="5" fillId="0" borderId="12" xfId="334" applyFont="1" applyBorder="1"/>
    <xf numFmtId="0" fontId="5" fillId="0" borderId="35" xfId="334" applyFont="1" applyBorder="1"/>
    <xf numFmtId="0" fontId="5" fillId="0" borderId="0" xfId="334" applyFont="1"/>
    <xf numFmtId="0" fontId="5" fillId="0" borderId="0" xfId="334" applyFont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96" fillId="65" borderId="35" xfId="0" applyFont="1" applyFill="1" applyBorder="1"/>
    <xf numFmtId="0" fontId="96" fillId="65" borderId="0" xfId="0" applyFont="1" applyFill="1"/>
    <xf numFmtId="0" fontId="96" fillId="65" borderId="0" xfId="0" applyFont="1" applyFill="1" applyAlignment="1">
      <alignment horizontal="center"/>
    </xf>
    <xf numFmtId="165" fontId="96" fillId="65" borderId="35" xfId="118" applyFont="1" applyFill="1" applyBorder="1" applyAlignment="1">
      <alignment horizontal="center"/>
    </xf>
    <xf numFmtId="165" fontId="96" fillId="65" borderId="26" xfId="118" applyFont="1" applyFill="1" applyBorder="1" applyAlignment="1">
      <alignment horizontal="center"/>
    </xf>
    <xf numFmtId="0" fontId="97" fillId="65" borderId="35" xfId="0" applyFont="1" applyFill="1" applyBorder="1" applyAlignment="1">
      <alignment horizontal="center"/>
    </xf>
    <xf numFmtId="0" fontId="98" fillId="0" borderId="35" xfId="334" applyFont="1" applyBorder="1"/>
    <xf numFmtId="2" fontId="35" fillId="23" borderId="55" xfId="0" applyNumberFormat="1" applyFont="1" applyFill="1" applyBorder="1" applyAlignment="1" applyProtection="1">
      <alignment horizontal="center" vertical="center"/>
      <protection hidden="1"/>
    </xf>
    <xf numFmtId="165" fontId="35" fillId="23" borderId="55" xfId="118" applyFont="1" applyFill="1" applyBorder="1" applyAlignment="1" applyProtection="1">
      <alignment horizontal="center" vertical="center"/>
      <protection hidden="1"/>
    </xf>
    <xf numFmtId="0" fontId="35" fillId="0" borderId="23" xfId="0" quotePrefix="1" applyFont="1" applyBorder="1" applyAlignment="1" applyProtection="1">
      <alignment horizontal="left" vertical="center"/>
      <protection hidden="1"/>
    </xf>
    <xf numFmtId="170" fontId="19" fillId="0" borderId="23" xfId="0" applyNumberFormat="1" applyFont="1" applyBorder="1" applyAlignment="1" applyProtection="1">
      <alignment horizontal="left" vertical="center"/>
      <protection hidden="1"/>
    </xf>
    <xf numFmtId="0" fontId="19" fillId="0" borderId="18" xfId="0" applyFont="1" applyBorder="1" applyAlignment="1" applyProtection="1">
      <alignment horizontal="left" vertical="center"/>
      <protection hidden="1"/>
    </xf>
    <xf numFmtId="0" fontId="19" fillId="0" borderId="23" xfId="0" applyFont="1" applyBorder="1" applyAlignment="1" applyProtection="1">
      <alignment horizontal="left" vertical="center"/>
      <protection hidden="1"/>
    </xf>
    <xf numFmtId="170" fontId="28" fillId="0" borderId="19" xfId="0" quotePrefix="1" applyNumberFormat="1" applyFont="1" applyBorder="1" applyAlignment="1" applyProtection="1">
      <alignment horizontal="left" vertical="center"/>
      <protection hidden="1"/>
    </xf>
    <xf numFmtId="170" fontId="28" fillId="0" borderId="59" xfId="0" quotePrefix="1" applyNumberFormat="1" applyFont="1" applyBorder="1" applyAlignment="1" applyProtection="1">
      <alignment horizontal="left" vertical="center"/>
      <protection hidden="1"/>
    </xf>
    <xf numFmtId="0" fontId="19" fillId="0" borderId="58" xfId="0" applyFont="1" applyBorder="1" applyAlignment="1" applyProtection="1">
      <alignment horizontal="left" vertical="center"/>
      <protection hidden="1"/>
    </xf>
    <xf numFmtId="3" fontId="35" fillId="23" borderId="1" xfId="0" applyNumberFormat="1" applyFont="1" applyFill="1" applyBorder="1" applyAlignment="1" applyProtection="1">
      <alignment vertical="center"/>
      <protection hidden="1"/>
    </xf>
    <xf numFmtId="0" fontId="35" fillId="0" borderId="23" xfId="0" applyFont="1" applyBorder="1" applyAlignment="1" applyProtection="1">
      <alignment horizontal="left" vertical="center"/>
      <protection hidden="1"/>
    </xf>
    <xf numFmtId="0" fontId="101" fillId="0" borderId="0" xfId="0" applyFont="1"/>
    <xf numFmtId="2" fontId="104" fillId="23" borderId="1" xfId="0" applyNumberFormat="1" applyFont="1" applyFill="1" applyBorder="1" applyAlignment="1" applyProtection="1">
      <alignment horizontal="center" vertical="center"/>
      <protection hidden="1"/>
    </xf>
    <xf numFmtId="165" fontId="104" fillId="23" borderId="1" xfId="118" applyFont="1" applyFill="1" applyBorder="1" applyAlignment="1" applyProtection="1">
      <alignment horizontal="center" vertical="center"/>
      <protection hidden="1"/>
    </xf>
    <xf numFmtId="0" fontId="19" fillId="0" borderId="23" xfId="0" applyFont="1" applyBorder="1" applyAlignment="1">
      <alignment horizontal="left"/>
    </xf>
    <xf numFmtId="0" fontId="11" fillId="23" borderId="0" xfId="0" applyFont="1" applyFill="1" applyAlignment="1">
      <alignment horizontal="left"/>
    </xf>
    <xf numFmtId="3" fontId="19" fillId="23" borderId="1" xfId="0" applyNumberFormat="1" applyFont="1" applyFill="1" applyBorder="1" applyAlignment="1" applyProtection="1">
      <alignment horizontal="center" vertical="center"/>
      <protection hidden="1"/>
    </xf>
    <xf numFmtId="0" fontId="37" fillId="23" borderId="0" xfId="0" applyFont="1" applyFill="1" applyBorder="1" applyAlignment="1">
      <alignment horizontal="left"/>
    </xf>
    <xf numFmtId="165" fontId="104" fillId="23" borderId="1" xfId="118" applyFont="1" applyFill="1" applyBorder="1" applyAlignment="1" applyProtection="1">
      <alignment vertical="center"/>
      <protection hidden="1"/>
    </xf>
    <xf numFmtId="0" fontId="22" fillId="23" borderId="27" xfId="0" applyFont="1" applyFill="1" applyBorder="1" applyAlignment="1" applyProtection="1">
      <alignment horizontal="center"/>
      <protection hidden="1"/>
    </xf>
    <xf numFmtId="0" fontId="22" fillId="23" borderId="28" xfId="0" applyFont="1" applyFill="1" applyBorder="1" applyAlignment="1" applyProtection="1">
      <alignment horizontal="center"/>
      <protection hidden="1"/>
    </xf>
    <xf numFmtId="0" fontId="22" fillId="23" borderId="41" xfId="0" applyFont="1" applyFill="1" applyBorder="1" applyAlignment="1" applyProtection="1">
      <alignment horizontal="center"/>
      <protection hidden="1"/>
    </xf>
    <xf numFmtId="4" fontId="27" fillId="23" borderId="0" xfId="0" applyNumberFormat="1" applyFont="1" applyFill="1" applyBorder="1" applyAlignment="1" applyProtection="1">
      <alignment horizontal="center" vertical="center" wrapText="1"/>
      <protection hidden="1"/>
    </xf>
    <xf numFmtId="4" fontId="27" fillId="23" borderId="26" xfId="0" applyNumberFormat="1" applyFont="1" applyFill="1" applyBorder="1" applyAlignment="1" applyProtection="1">
      <alignment horizontal="center" vertical="center" wrapText="1"/>
      <protection hidden="1"/>
    </xf>
    <xf numFmtId="0" fontId="84" fillId="61" borderId="18" xfId="0" applyFont="1" applyFill="1" applyBorder="1" applyAlignment="1" applyProtection="1">
      <alignment horizontal="center"/>
      <protection hidden="1"/>
    </xf>
    <xf numFmtId="0" fontId="84" fillId="61" borderId="20" xfId="0" applyFont="1" applyFill="1" applyBorder="1" applyAlignment="1" applyProtection="1">
      <alignment horizontal="center"/>
      <protection hidden="1"/>
    </xf>
    <xf numFmtId="0" fontId="84" fillId="61" borderId="21" xfId="0" applyFont="1" applyFill="1" applyBorder="1" applyAlignment="1" applyProtection="1">
      <alignment horizontal="center"/>
      <protection hidden="1"/>
    </xf>
    <xf numFmtId="0" fontId="84" fillId="0" borderId="17" xfId="0" applyFont="1" applyBorder="1" applyAlignment="1" applyProtection="1">
      <alignment horizontal="center" wrapText="1"/>
      <protection locked="0" hidden="1"/>
    </xf>
    <xf numFmtId="0" fontId="84" fillId="0" borderId="42" xfId="0" applyFont="1" applyBorder="1" applyAlignment="1" applyProtection="1">
      <alignment horizontal="center" wrapText="1"/>
      <protection locked="0" hidden="1"/>
    </xf>
    <xf numFmtId="0" fontId="89" fillId="0" borderId="18" xfId="0" applyFont="1" applyBorder="1" applyAlignment="1" applyProtection="1">
      <alignment horizontal="left"/>
      <protection hidden="1"/>
    </xf>
    <xf numFmtId="0" fontId="89" fillId="0" borderId="20" xfId="0" applyFont="1" applyBorder="1" applyAlignment="1" applyProtection="1">
      <alignment horizontal="left"/>
      <protection hidden="1"/>
    </xf>
    <xf numFmtId="0" fontId="84" fillId="61" borderId="30" xfId="0" applyFont="1" applyFill="1" applyBorder="1" applyAlignment="1" applyProtection="1">
      <alignment horizontal="center" vertical="center" wrapText="1"/>
      <protection hidden="1"/>
    </xf>
    <xf numFmtId="0" fontId="84" fillId="61" borderId="31" xfId="0" applyFont="1" applyFill="1" applyBorder="1" applyAlignment="1" applyProtection="1">
      <alignment horizontal="center" vertical="center" wrapText="1"/>
      <protection hidden="1"/>
    </xf>
    <xf numFmtId="0" fontId="84" fillId="61" borderId="16" xfId="0" applyFont="1" applyFill="1" applyBorder="1" applyAlignment="1" applyProtection="1">
      <alignment horizontal="center" vertical="center" wrapText="1"/>
      <protection hidden="1"/>
    </xf>
    <xf numFmtId="0" fontId="84" fillId="61" borderId="22" xfId="0" applyFont="1" applyFill="1" applyBorder="1" applyAlignment="1" applyProtection="1">
      <alignment horizontal="center" vertical="center" wrapText="1"/>
      <protection hidden="1"/>
    </xf>
    <xf numFmtId="0" fontId="91" fillId="0" borderId="31" xfId="0" applyFont="1" applyBorder="1" applyAlignment="1" applyProtection="1">
      <alignment horizontal="center"/>
      <protection locked="0" hidden="1"/>
    </xf>
    <xf numFmtId="0" fontId="91" fillId="0" borderId="22" xfId="0" applyFont="1" applyBorder="1" applyAlignment="1" applyProtection="1">
      <alignment horizontal="center"/>
      <protection locked="0" hidden="1"/>
    </xf>
    <xf numFmtId="0" fontId="84" fillId="61" borderId="23" xfId="0" applyFont="1" applyFill="1" applyBorder="1" applyAlignment="1" applyProtection="1">
      <alignment horizontal="center" wrapText="1"/>
      <protection hidden="1"/>
    </xf>
    <xf numFmtId="49" fontId="84" fillId="0" borderId="18" xfId="0" applyNumberFormat="1" applyFont="1" applyBorder="1" applyAlignment="1" applyProtection="1">
      <alignment horizontal="center"/>
      <protection locked="0" hidden="1"/>
    </xf>
    <xf numFmtId="49" fontId="84" fillId="0" borderId="21" xfId="0" applyNumberFormat="1" applyFont="1" applyBorder="1" applyAlignment="1" applyProtection="1">
      <alignment horizontal="center"/>
      <protection locked="0" hidden="1"/>
    </xf>
    <xf numFmtId="0" fontId="84" fillId="61" borderId="1" xfId="0" applyFont="1" applyFill="1" applyBorder="1" applyAlignment="1" applyProtection="1">
      <alignment horizontal="center"/>
      <protection hidden="1"/>
    </xf>
    <xf numFmtId="0" fontId="84" fillId="61" borderId="19" xfId="0" applyFont="1" applyFill="1" applyBorder="1" applyAlignment="1" applyProtection="1">
      <alignment horizontal="right"/>
      <protection hidden="1"/>
    </xf>
    <xf numFmtId="0" fontId="84" fillId="61" borderId="21" xfId="0" applyFont="1" applyFill="1" applyBorder="1" applyAlignment="1" applyProtection="1">
      <alignment horizontal="right"/>
      <protection hidden="1"/>
    </xf>
    <xf numFmtId="0" fontId="84" fillId="0" borderId="0" xfId="0" applyFont="1" applyBorder="1" applyAlignment="1" applyProtection="1">
      <alignment horizontal="center" wrapText="1"/>
      <protection locked="0" hidden="1"/>
    </xf>
    <xf numFmtId="0" fontId="84" fillId="0" borderId="26" xfId="0" applyFont="1" applyBorder="1" applyAlignment="1" applyProtection="1">
      <alignment horizontal="center" wrapText="1"/>
      <protection locked="0" hidden="1"/>
    </xf>
    <xf numFmtId="0" fontId="84" fillId="0" borderId="18" xfId="0" applyFont="1" applyBorder="1" applyAlignment="1" applyProtection="1">
      <alignment horizontal="left"/>
      <protection locked="0" hidden="1"/>
    </xf>
    <xf numFmtId="0" fontId="84" fillId="0" borderId="20" xfId="0" applyFont="1" applyBorder="1" applyAlignment="1" applyProtection="1">
      <alignment horizontal="left"/>
      <protection locked="0" hidden="1"/>
    </xf>
    <xf numFmtId="0" fontId="84" fillId="0" borderId="21" xfId="0" applyFont="1" applyBorder="1" applyAlignment="1" applyProtection="1">
      <alignment horizontal="left"/>
      <protection locked="0" hidden="1"/>
    </xf>
    <xf numFmtId="9" fontId="84" fillId="0" borderId="18" xfId="0" applyNumberFormat="1" applyFont="1" applyBorder="1" applyAlignment="1" applyProtection="1">
      <alignment horizontal="center"/>
      <protection locked="0" hidden="1"/>
    </xf>
    <xf numFmtId="9" fontId="84" fillId="0" borderId="20" xfId="0" applyNumberFormat="1" applyFont="1" applyBorder="1" applyAlignment="1" applyProtection="1">
      <alignment horizontal="center"/>
      <protection locked="0" hidden="1"/>
    </xf>
    <xf numFmtId="9" fontId="84" fillId="0" borderId="21" xfId="0" applyNumberFormat="1" applyFont="1" applyBorder="1" applyAlignment="1" applyProtection="1">
      <alignment horizontal="center"/>
      <protection locked="0" hidden="1"/>
    </xf>
    <xf numFmtId="0" fontId="84" fillId="61" borderId="33" xfId="0" applyFont="1" applyFill="1" applyBorder="1" applyAlignment="1" applyProtection="1">
      <alignment horizontal="center"/>
      <protection hidden="1"/>
    </xf>
    <xf numFmtId="0" fontId="84" fillId="0" borderId="24" xfId="0" applyFont="1" applyBorder="1" applyAlignment="1" applyProtection="1">
      <alignment horizontal="center" wrapText="1"/>
      <protection locked="0" hidden="1"/>
    </xf>
    <xf numFmtId="0" fontId="84" fillId="0" borderId="40" xfId="0" applyFont="1" applyBorder="1" applyAlignment="1" applyProtection="1">
      <alignment horizontal="center" wrapText="1"/>
      <protection locked="0" hidden="1"/>
    </xf>
    <xf numFmtId="0" fontId="84" fillId="61" borderId="23" xfId="0" applyFont="1" applyFill="1" applyBorder="1" applyAlignment="1" applyProtection="1">
      <alignment horizontal="right"/>
      <protection hidden="1"/>
    </xf>
    <xf numFmtId="0" fontId="84" fillId="61" borderId="1" xfId="0" applyFont="1" applyFill="1" applyBorder="1" applyAlignment="1" applyProtection="1">
      <alignment horizontal="right"/>
      <protection hidden="1"/>
    </xf>
    <xf numFmtId="0" fontId="87" fillId="0" borderId="1" xfId="0" applyFont="1" applyBorder="1" applyAlignment="1" applyProtection="1">
      <alignment horizontal="left"/>
      <protection locked="0" hidden="1"/>
    </xf>
    <xf numFmtId="0" fontId="87" fillId="0" borderId="60" xfId="0" applyFont="1" applyBorder="1" applyAlignment="1" applyProtection="1">
      <alignment horizontal="left"/>
      <protection locked="0" hidden="1"/>
    </xf>
    <xf numFmtId="0" fontId="87" fillId="0" borderId="18" xfId="0" applyFont="1" applyBorder="1" applyAlignment="1" applyProtection="1">
      <alignment horizontal="left"/>
      <protection locked="0" hidden="1"/>
    </xf>
    <xf numFmtId="0" fontId="87" fillId="0" borderId="33" xfId="0" applyFont="1" applyBorder="1" applyAlignment="1" applyProtection="1">
      <alignment horizontal="left"/>
      <protection locked="0" hidden="1"/>
    </xf>
    <xf numFmtId="0" fontId="90" fillId="0" borderId="30" xfId="0" applyFont="1" applyBorder="1" applyAlignment="1" applyProtection="1">
      <alignment horizontal="center" vertical="center" wrapText="1"/>
      <protection hidden="1"/>
    </xf>
    <xf numFmtId="0" fontId="90" fillId="0" borderId="24" xfId="0" applyFont="1" applyBorder="1" applyAlignment="1" applyProtection="1">
      <alignment horizontal="center" vertical="center" wrapText="1"/>
      <protection hidden="1"/>
    </xf>
    <xf numFmtId="0" fontId="90" fillId="0" borderId="31" xfId="0" applyFont="1" applyBorder="1" applyAlignment="1" applyProtection="1">
      <alignment horizontal="center" vertical="center" wrapText="1"/>
      <protection hidden="1"/>
    </xf>
    <xf numFmtId="0" fontId="90" fillId="0" borderId="16" xfId="0" applyFont="1" applyBorder="1" applyAlignment="1" applyProtection="1">
      <alignment horizontal="center" vertical="center" wrapText="1"/>
      <protection hidden="1"/>
    </xf>
    <xf numFmtId="0" fontId="90" fillId="0" borderId="17" xfId="0" applyFont="1" applyBorder="1" applyAlignment="1" applyProtection="1">
      <alignment horizontal="center" vertical="center" wrapText="1"/>
      <protection hidden="1"/>
    </xf>
    <xf numFmtId="0" fontId="90" fillId="0" borderId="22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173" fontId="84" fillId="0" borderId="18" xfId="0" applyNumberFormat="1" applyFont="1" applyBorder="1" applyAlignment="1" applyProtection="1">
      <alignment horizontal="left"/>
      <protection hidden="1"/>
    </xf>
    <xf numFmtId="173" fontId="84" fillId="0" borderId="33" xfId="0" applyNumberFormat="1" applyFont="1" applyBorder="1" applyAlignment="1" applyProtection="1">
      <alignment horizontal="left"/>
      <protection hidden="1"/>
    </xf>
    <xf numFmtId="0" fontId="84" fillId="0" borderId="1" xfId="0" applyFont="1" applyBorder="1" applyAlignment="1" applyProtection="1">
      <alignment horizontal="left"/>
      <protection locked="0" hidden="1"/>
    </xf>
    <xf numFmtId="0" fontId="84" fillId="0" borderId="60" xfId="0" applyFont="1" applyBorder="1" applyAlignment="1" applyProtection="1">
      <alignment horizontal="left"/>
      <protection locked="0" hidden="1"/>
    </xf>
    <xf numFmtId="0" fontId="84" fillId="61" borderId="19" xfId="0" applyFont="1" applyFill="1" applyBorder="1" applyAlignment="1" applyProtection="1">
      <alignment horizontal="center"/>
      <protection hidden="1"/>
    </xf>
    <xf numFmtId="0" fontId="33" fillId="0" borderId="1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 applyProtection="1">
      <alignment horizontal="center"/>
      <protection locked="0"/>
    </xf>
    <xf numFmtId="0" fontId="26" fillId="0" borderId="25" xfId="0" applyFont="1" applyBorder="1" applyAlignment="1">
      <alignment horizontal="center" wrapText="1"/>
    </xf>
    <xf numFmtId="0" fontId="84" fillId="61" borderId="1" xfId="0" applyFont="1" applyFill="1" applyBorder="1" applyAlignment="1" applyProtection="1">
      <alignment horizontal="center" wrapText="1"/>
      <protection hidden="1"/>
    </xf>
    <xf numFmtId="0" fontId="84" fillId="61" borderId="60" xfId="0" applyFont="1" applyFill="1" applyBorder="1" applyAlignment="1" applyProtection="1">
      <alignment horizontal="center" wrapText="1"/>
      <protection hidden="1"/>
    </xf>
    <xf numFmtId="0" fontId="83" fillId="0" borderId="0" xfId="0" applyFont="1" applyBorder="1" applyAlignment="1">
      <alignment horizontal="center"/>
    </xf>
    <xf numFmtId="0" fontId="83" fillId="0" borderId="0" xfId="0" applyFont="1" applyBorder="1" applyAlignment="1" applyProtection="1">
      <alignment horizontal="center"/>
      <protection hidden="1"/>
    </xf>
    <xf numFmtId="0" fontId="83" fillId="0" borderId="39" xfId="0" applyFont="1" applyBorder="1" applyAlignment="1" applyProtection="1">
      <alignment horizontal="center"/>
      <protection hidden="1"/>
    </xf>
    <xf numFmtId="0" fontId="83" fillId="0" borderId="24" xfId="0" applyFont="1" applyBorder="1" applyAlignment="1" applyProtection="1">
      <alignment horizontal="center"/>
      <protection hidden="1"/>
    </xf>
    <xf numFmtId="0" fontId="83" fillId="0" borderId="31" xfId="0" applyFont="1" applyBorder="1" applyAlignment="1" applyProtection="1">
      <alignment horizontal="center"/>
      <protection hidden="1"/>
    </xf>
    <xf numFmtId="187" fontId="95" fillId="0" borderId="60" xfId="167" applyNumberFormat="1" applyFont="1" applyBorder="1" applyAlignment="1" applyProtection="1">
      <alignment horizontal="center" vertical="center" wrapText="1"/>
      <protection hidden="1"/>
    </xf>
    <xf numFmtId="0" fontId="88" fillId="0" borderId="0" xfId="0" applyFont="1" applyBorder="1" applyAlignment="1" applyProtection="1">
      <alignment horizontal="center"/>
      <protection hidden="1"/>
    </xf>
    <xf numFmtId="0" fontId="92" fillId="0" borderId="30" xfId="0" applyFont="1" applyBorder="1" applyAlignment="1" applyProtection="1">
      <alignment horizontal="center"/>
      <protection hidden="1"/>
    </xf>
    <xf numFmtId="0" fontId="92" fillId="0" borderId="24" xfId="0" applyFont="1" applyBorder="1" applyAlignment="1" applyProtection="1">
      <alignment horizontal="center"/>
      <protection hidden="1"/>
    </xf>
    <xf numFmtId="0" fontId="92" fillId="0" borderId="31" xfId="0" applyFont="1" applyBorder="1" applyAlignment="1" applyProtection="1">
      <alignment horizontal="center"/>
      <protection hidden="1"/>
    </xf>
    <xf numFmtId="0" fontId="85" fillId="0" borderId="0" xfId="0" applyFont="1" applyBorder="1" applyAlignment="1" applyProtection="1">
      <alignment horizontal="center"/>
      <protection hidden="1"/>
    </xf>
    <xf numFmtId="0" fontId="85" fillId="0" borderId="39" xfId="0" applyFont="1" applyBorder="1" applyAlignment="1" applyProtection="1">
      <alignment horizontal="center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5" fillId="0" borderId="39" xfId="0" applyFont="1" applyBorder="1" applyAlignment="1" applyProtection="1">
      <alignment horizontal="center" vertical="center" wrapText="1"/>
      <protection hidden="1"/>
    </xf>
    <xf numFmtId="9" fontId="16" fillId="69" borderId="14" xfId="276" applyNumberFormat="1" applyFont="1" applyFill="1" applyBorder="1" applyAlignment="1" applyProtection="1">
      <alignment horizontal="center" vertical="center" wrapText="1"/>
      <protection hidden="1"/>
    </xf>
    <xf numFmtId="9" fontId="16" fillId="70" borderId="14" xfId="276" applyNumberFormat="1" applyFont="1" applyFill="1" applyBorder="1" applyAlignment="1" applyProtection="1">
      <alignment horizontal="center" vertical="center" wrapText="1"/>
      <protection hidden="1"/>
    </xf>
    <xf numFmtId="9" fontId="16" fillId="71" borderId="13" xfId="276" applyNumberFormat="1" applyFont="1" applyFill="1" applyBorder="1" applyAlignment="1" applyProtection="1">
      <alignment horizontal="center" vertical="center" wrapText="1"/>
      <protection hidden="1"/>
    </xf>
    <xf numFmtId="9" fontId="16" fillId="72" borderId="13" xfId="276" applyNumberFormat="1" applyFont="1" applyFill="1" applyBorder="1" applyAlignment="1" applyProtection="1">
      <alignment horizontal="center" vertical="center" wrapText="1"/>
      <protection hidden="1"/>
    </xf>
    <xf numFmtId="170" fontId="18" fillId="60" borderId="16" xfId="0" applyNumberFormat="1" applyFont="1" applyFill="1" applyBorder="1" applyAlignment="1" applyProtection="1">
      <alignment horizontal="left" vertical="center"/>
      <protection hidden="1"/>
    </xf>
    <xf numFmtId="170" fontId="18" fillId="60" borderId="42" xfId="0" applyNumberFormat="1" applyFont="1" applyFill="1" applyBorder="1" applyAlignment="1" applyProtection="1">
      <alignment horizontal="left" vertical="center"/>
      <protection hidden="1"/>
    </xf>
    <xf numFmtId="2" fontId="102" fillId="23" borderId="0" xfId="0" applyNumberFormat="1" applyFont="1" applyFill="1" applyBorder="1" applyAlignment="1" applyProtection="1">
      <alignment horizontal="left"/>
      <protection hidden="1"/>
    </xf>
    <xf numFmtId="0" fontId="103" fillId="65" borderId="0" xfId="0" applyFont="1" applyFill="1" applyBorder="1" applyAlignment="1">
      <alignment vertical="center"/>
    </xf>
    <xf numFmtId="0" fontId="101" fillId="0" borderId="0" xfId="0" applyFont="1" applyBorder="1"/>
    <xf numFmtId="0" fontId="6" fillId="23" borderId="0" xfId="0" applyFont="1" applyFill="1" applyBorder="1" applyAlignment="1">
      <alignment horizontal="right"/>
    </xf>
    <xf numFmtId="170" fontId="104" fillId="0" borderId="23" xfId="0" quotePrefix="1" applyNumberFormat="1" applyFont="1" applyBorder="1" applyAlignment="1" applyProtection="1">
      <alignment horizontal="left" vertical="center"/>
      <protection hidden="1"/>
    </xf>
    <xf numFmtId="2" fontId="35" fillId="23" borderId="57" xfId="0" applyNumberFormat="1" applyFont="1" applyFill="1" applyBorder="1" applyAlignment="1" applyProtection="1">
      <alignment horizontal="center" vertical="center"/>
      <protection hidden="1"/>
    </xf>
    <xf numFmtId="165" fontId="35" fillId="23" borderId="57" xfId="118" applyFont="1" applyFill="1" applyBorder="1" applyAlignment="1" applyProtection="1">
      <alignment horizontal="center" vertical="center"/>
      <protection hidden="1"/>
    </xf>
    <xf numFmtId="170" fontId="19" fillId="0" borderId="56" xfId="0" applyNumberFormat="1" applyFont="1" applyBorder="1" applyAlignment="1" applyProtection="1">
      <alignment horizontal="left" vertical="center"/>
      <protection hidden="1"/>
    </xf>
    <xf numFmtId="3" fontId="19" fillId="0" borderId="57" xfId="0" applyNumberFormat="1" applyFont="1" applyFill="1" applyBorder="1" applyAlignment="1" applyProtection="1">
      <alignment vertical="center"/>
      <protection hidden="1"/>
    </xf>
    <xf numFmtId="170" fontId="105" fillId="60" borderId="27" xfId="0" applyNumberFormat="1" applyFont="1" applyFill="1" applyBorder="1" applyAlignment="1" applyProtection="1">
      <alignment horizontal="left" vertical="center"/>
      <protection hidden="1"/>
    </xf>
    <xf numFmtId="170" fontId="105" fillId="60" borderId="28" xfId="0" applyNumberFormat="1" applyFont="1" applyFill="1" applyBorder="1" applyAlignment="1" applyProtection="1">
      <alignment horizontal="left" vertical="center"/>
      <protection hidden="1"/>
    </xf>
    <xf numFmtId="170" fontId="105" fillId="60" borderId="41" xfId="0" applyNumberFormat="1" applyFont="1" applyFill="1" applyBorder="1" applyAlignment="1" applyProtection="1">
      <alignment horizontal="left" vertical="center"/>
      <protection hidden="1"/>
    </xf>
    <xf numFmtId="2" fontId="19" fillId="63" borderId="1" xfId="0" applyNumberFormat="1" applyFont="1" applyFill="1" applyBorder="1" applyAlignment="1" applyProtection="1">
      <alignment horizontal="center" vertical="center"/>
      <protection hidden="1"/>
    </xf>
    <xf numFmtId="2" fontId="19" fillId="67" borderId="1" xfId="0" applyNumberFormat="1" applyFont="1" applyFill="1" applyBorder="1" applyAlignment="1" applyProtection="1">
      <alignment horizontal="center" vertical="center"/>
      <protection hidden="1"/>
    </xf>
    <xf numFmtId="2" fontId="35" fillId="67" borderId="1" xfId="0" applyNumberFormat="1" applyFont="1" applyFill="1" applyBorder="1" applyAlignment="1" applyProtection="1">
      <alignment horizontal="center" vertical="center"/>
      <protection hidden="1"/>
    </xf>
    <xf numFmtId="170" fontId="105" fillId="60" borderId="12" xfId="0" quotePrefix="1" applyNumberFormat="1" applyFont="1" applyFill="1" applyBorder="1" applyAlignment="1" applyProtection="1">
      <alignment vertical="center"/>
      <protection hidden="1"/>
    </xf>
    <xf numFmtId="170" fontId="105" fillId="60" borderId="0" xfId="0" quotePrefix="1" applyNumberFormat="1" applyFont="1" applyFill="1" applyBorder="1" applyAlignment="1" applyProtection="1">
      <alignment vertical="center"/>
      <protection hidden="1"/>
    </xf>
    <xf numFmtId="170" fontId="105" fillId="60" borderId="26" xfId="0" quotePrefix="1" applyNumberFormat="1" applyFont="1" applyFill="1" applyBorder="1" applyAlignment="1" applyProtection="1">
      <alignment vertical="center"/>
      <protection hidden="1"/>
    </xf>
    <xf numFmtId="0" fontId="35" fillId="0" borderId="1" xfId="0" applyFont="1" applyBorder="1" applyAlignment="1" applyProtection="1">
      <alignment horizontal="left" vertical="center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0" fontId="35" fillId="23" borderId="1" xfId="0" applyFont="1" applyFill="1" applyBorder="1" applyAlignment="1" applyProtection="1">
      <alignment horizontal="left" vertical="center"/>
      <protection hidden="1"/>
    </xf>
    <xf numFmtId="0" fontId="35" fillId="23" borderId="1" xfId="0" applyFont="1" applyFill="1" applyBorder="1" applyAlignment="1" applyProtection="1">
      <alignment horizontal="center" vertical="center"/>
      <protection hidden="1"/>
    </xf>
    <xf numFmtId="4" fontId="35" fillId="72" borderId="1" xfId="252" applyNumberFormat="1" applyFont="1" applyFill="1" applyBorder="1" applyAlignment="1" applyProtection="1">
      <alignment horizontal="center" vertical="center"/>
      <protection hidden="1"/>
    </xf>
    <xf numFmtId="4" fontId="35" fillId="71" borderId="1" xfId="252" applyNumberFormat="1" applyFont="1" applyFill="1" applyBorder="1" applyAlignment="1" applyProtection="1">
      <alignment horizontal="center" vertical="center"/>
      <protection hidden="1"/>
    </xf>
    <xf numFmtId="4" fontId="35" fillId="70" borderId="1" xfId="252" applyNumberFormat="1" applyFont="1" applyFill="1" applyBorder="1" applyAlignment="1" applyProtection="1">
      <alignment horizontal="center" vertical="center"/>
      <protection hidden="1"/>
    </xf>
    <xf numFmtId="3" fontId="35" fillId="23" borderId="1" xfId="0" applyNumberFormat="1" applyFont="1" applyFill="1" applyBorder="1" applyAlignment="1" applyProtection="1">
      <alignment horizontal="center" vertical="center"/>
      <protection hidden="1"/>
    </xf>
    <xf numFmtId="49" fontId="35" fillId="23" borderId="1" xfId="0" applyNumberFormat="1" applyFont="1" applyFill="1" applyBorder="1" applyAlignment="1" applyProtection="1">
      <alignment horizontal="center" vertical="center"/>
      <protection hidden="1"/>
    </xf>
    <xf numFmtId="0" fontId="104" fillId="23" borderId="1" xfId="0" applyFont="1" applyFill="1" applyBorder="1" applyAlignment="1" applyProtection="1">
      <alignment horizontal="left" vertical="center"/>
      <protection hidden="1"/>
    </xf>
    <xf numFmtId="0" fontId="104" fillId="23" borderId="1" xfId="0" applyFont="1" applyFill="1" applyBorder="1" applyAlignment="1" applyProtection="1">
      <alignment horizontal="center" vertical="center"/>
      <protection hidden="1"/>
    </xf>
    <xf numFmtId="3" fontId="104" fillId="23" borderId="1" xfId="0" applyNumberFormat="1" applyFont="1" applyFill="1" applyBorder="1" applyAlignment="1" applyProtection="1">
      <alignment horizontal="center" vertical="center"/>
      <protection hidden="1"/>
    </xf>
    <xf numFmtId="164" fontId="104" fillId="23" borderId="1" xfId="167" applyFont="1" applyFill="1" applyBorder="1" applyAlignment="1" applyProtection="1">
      <alignment horizontal="center" vertical="center"/>
      <protection hidden="1"/>
    </xf>
    <xf numFmtId="4" fontId="104" fillId="72" borderId="1" xfId="252" applyNumberFormat="1" applyFont="1" applyFill="1" applyBorder="1" applyAlignment="1" applyProtection="1">
      <alignment horizontal="center" vertical="center"/>
      <protection hidden="1"/>
    </xf>
    <xf numFmtId="4" fontId="104" fillId="71" borderId="1" xfId="252" applyNumberFormat="1" applyFont="1" applyFill="1" applyBorder="1" applyAlignment="1" applyProtection="1">
      <alignment horizontal="center" vertical="center"/>
      <protection hidden="1"/>
    </xf>
    <xf numFmtId="4" fontId="104" fillId="70" borderId="1" xfId="252" applyNumberFormat="1" applyFont="1" applyFill="1" applyBorder="1" applyAlignment="1" applyProtection="1">
      <alignment horizontal="center" vertical="center"/>
      <protection hidden="1"/>
    </xf>
    <xf numFmtId="0" fontId="19" fillId="23" borderId="1" xfId="0" applyFont="1" applyFill="1" applyBorder="1" applyAlignment="1" applyProtection="1">
      <alignment horizontal="left" vertical="center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170" fontId="105" fillId="60" borderId="1" xfId="0" applyNumberFormat="1" applyFont="1" applyFill="1" applyBorder="1" applyAlignment="1" applyProtection="1">
      <alignment vertical="center"/>
      <protection hidden="1"/>
    </xf>
    <xf numFmtId="0" fontId="19" fillId="23" borderId="1" xfId="0" applyFont="1" applyFill="1" applyBorder="1" applyAlignment="1" applyProtection="1">
      <alignment horizontal="left" vertical="center" wrapText="1"/>
      <protection hidden="1"/>
    </xf>
    <xf numFmtId="0" fontId="19" fillId="23" borderId="1" xfId="0" applyFont="1" applyFill="1" applyBorder="1" applyAlignment="1" applyProtection="1">
      <alignment horizontal="center" vertical="center"/>
      <protection hidden="1"/>
    </xf>
    <xf numFmtId="164" fontId="19" fillId="23" borderId="1" xfId="167" applyFont="1" applyFill="1" applyBorder="1" applyAlignment="1" applyProtection="1">
      <alignment horizontal="center" vertical="center"/>
      <protection hidden="1"/>
    </xf>
    <xf numFmtId="4" fontId="19" fillId="72" borderId="1" xfId="252" applyNumberFormat="1" applyFont="1" applyFill="1" applyBorder="1" applyAlignment="1" applyProtection="1">
      <alignment horizontal="center" vertical="center"/>
      <protection hidden="1"/>
    </xf>
    <xf numFmtId="4" fontId="19" fillId="71" borderId="1" xfId="252" applyNumberFormat="1" applyFont="1" applyFill="1" applyBorder="1" applyAlignment="1" applyProtection="1">
      <alignment horizontal="center" vertical="center"/>
      <protection hidden="1"/>
    </xf>
    <xf numFmtId="4" fontId="19" fillId="70" borderId="1" xfId="252" applyNumberFormat="1" applyFont="1" applyFill="1" applyBorder="1" applyAlignment="1" applyProtection="1">
      <alignment horizontal="center" vertical="center"/>
      <protection hidden="1"/>
    </xf>
    <xf numFmtId="170" fontId="105" fillId="60" borderId="1" xfId="0" applyNumberFormat="1" applyFont="1" applyFill="1" applyBorder="1" applyAlignment="1" applyProtection="1">
      <alignment horizontal="left" vertical="center"/>
      <protection hidden="1"/>
    </xf>
    <xf numFmtId="0" fontId="19" fillId="66" borderId="1" xfId="0" applyFont="1" applyFill="1" applyBorder="1" applyAlignment="1" applyProtection="1">
      <alignment horizontal="left" vertical="center"/>
      <protection hidden="1"/>
    </xf>
    <xf numFmtId="49" fontId="19" fillId="23" borderId="1" xfId="0" applyNumberFormat="1" applyFont="1" applyFill="1" applyBorder="1" applyAlignment="1" applyProtection="1">
      <alignment horizontal="center" vertical="center"/>
      <protection hidden="1"/>
    </xf>
    <xf numFmtId="0" fontId="19" fillId="23" borderId="1" xfId="252" applyFont="1" applyFill="1" applyBorder="1" applyAlignment="1" applyProtection="1">
      <alignment horizontal="left" vertical="center"/>
      <protection hidden="1"/>
    </xf>
    <xf numFmtId="0" fontId="35" fillId="23" borderId="1" xfId="252" applyFont="1" applyFill="1" applyBorder="1" applyAlignment="1" applyProtection="1">
      <alignment horizontal="left" vertical="center"/>
      <protection hidden="1"/>
    </xf>
    <xf numFmtId="49" fontId="19" fillId="23" borderId="1" xfId="0" applyNumberFormat="1" applyFont="1" applyFill="1" applyBorder="1" applyAlignment="1" applyProtection="1">
      <alignment vertical="center"/>
      <protection hidden="1"/>
    </xf>
    <xf numFmtId="0" fontId="19" fillId="23" borderId="1" xfId="252" applyFont="1" applyFill="1" applyBorder="1" applyAlignment="1">
      <alignment vertical="center"/>
    </xf>
    <xf numFmtId="170" fontId="105" fillId="60" borderId="1" xfId="0" quotePrefix="1" applyNumberFormat="1" applyFont="1" applyFill="1" applyBorder="1" applyAlignment="1" applyProtection="1">
      <alignment horizontal="left" vertical="center"/>
      <protection hidden="1"/>
    </xf>
    <xf numFmtId="165" fontId="35" fillId="23" borderId="1" xfId="118" applyFont="1" applyFill="1" applyBorder="1" applyAlignment="1" applyProtection="1">
      <alignment vertical="center"/>
      <protection hidden="1"/>
    </xf>
    <xf numFmtId="0" fontId="19" fillId="0" borderId="1" xfId="0" applyNumberFormat="1" applyFont="1" applyBorder="1" applyAlignment="1" applyProtection="1">
      <alignment horizontal="center" vertical="center"/>
      <protection hidden="1"/>
    </xf>
    <xf numFmtId="165" fontId="19" fillId="23" borderId="1" xfId="118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165" fontId="35" fillId="67" borderId="1" xfId="118" applyFont="1" applyFill="1" applyBorder="1" applyAlignment="1" applyProtection="1">
      <alignment horizontal="center" vertical="center"/>
      <protection hidden="1"/>
    </xf>
    <xf numFmtId="165" fontId="19" fillId="67" borderId="1" xfId="118" applyFont="1" applyFill="1" applyBorder="1" applyAlignment="1" applyProtection="1">
      <alignment horizontal="center" vertical="center"/>
      <protection hidden="1"/>
    </xf>
    <xf numFmtId="0" fontId="104" fillId="0" borderId="1" xfId="0" applyFont="1" applyBorder="1" applyAlignment="1" applyProtection="1">
      <alignment horizontal="left" vertical="center"/>
      <protection hidden="1"/>
    </xf>
    <xf numFmtId="3" fontId="104" fillId="23" borderId="1" xfId="0" applyNumberFormat="1" applyFont="1" applyFill="1" applyBorder="1" applyAlignment="1" applyProtection="1">
      <alignment vertical="center"/>
      <protection hidden="1"/>
    </xf>
    <xf numFmtId="0" fontId="99" fillId="23" borderId="1" xfId="0" applyFont="1" applyFill="1" applyBorder="1" applyAlignment="1" applyProtection="1">
      <alignment horizontal="left" vertical="center"/>
      <protection hidden="1"/>
    </xf>
    <xf numFmtId="170" fontId="19" fillId="0" borderId="1" xfId="0" applyNumberFormat="1" applyFont="1" applyFill="1" applyBorder="1" applyAlignment="1" applyProtection="1">
      <alignment horizontal="left" vertical="center"/>
      <protection hidden="1"/>
    </xf>
    <xf numFmtId="0" fontId="19" fillId="0" borderId="1" xfId="0" applyNumberFormat="1" applyFont="1" applyFill="1" applyBorder="1" applyAlignment="1" applyProtection="1">
      <alignment horizontal="center" vertical="center"/>
      <protection hidden="1"/>
    </xf>
    <xf numFmtId="165" fontId="19" fillId="68" borderId="1" xfId="118" applyFont="1" applyFill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left" vertical="center"/>
      <protection hidden="1"/>
    </xf>
    <xf numFmtId="1" fontId="35" fillId="23" borderId="1" xfId="0" applyNumberFormat="1" applyFont="1" applyFill="1" applyBorder="1" applyAlignment="1" applyProtection="1">
      <alignment horizontal="center" vertical="center"/>
      <protection hidden="1"/>
    </xf>
    <xf numFmtId="0" fontId="38" fillId="23" borderId="1" xfId="0" applyFont="1" applyFill="1" applyBorder="1" applyAlignment="1" applyProtection="1">
      <alignment vertical="center"/>
      <protection hidden="1"/>
    </xf>
    <xf numFmtId="0" fontId="100" fillId="66" borderId="1" xfId="0" applyFont="1" applyFill="1" applyBorder="1" applyAlignment="1" applyProtection="1">
      <alignment horizontal="left" vertical="center"/>
      <protection hidden="1"/>
    </xf>
    <xf numFmtId="0" fontId="35" fillId="23" borderId="1" xfId="0" applyFont="1" applyFill="1" applyBorder="1" applyAlignment="1" applyProtection="1">
      <alignment vertical="center"/>
      <protection hidden="1"/>
    </xf>
    <xf numFmtId="1" fontId="19" fillId="23" borderId="1" xfId="0" applyNumberFormat="1" applyFont="1" applyFill="1" applyBorder="1" applyAlignment="1" applyProtection="1">
      <alignment horizontal="center" vertical="center"/>
      <protection hidden="1"/>
    </xf>
    <xf numFmtId="0" fontId="35" fillId="66" borderId="1" xfId="0" applyFont="1" applyFill="1" applyBorder="1" applyAlignment="1" applyProtection="1">
      <alignment vertical="center"/>
      <protection hidden="1"/>
    </xf>
    <xf numFmtId="0" fontId="28" fillId="0" borderId="1" xfId="0" applyFont="1" applyBorder="1" applyAlignment="1" applyProtection="1">
      <alignment horizontal="left" vertical="center"/>
      <protection hidden="1"/>
    </xf>
    <xf numFmtId="0" fontId="19" fillId="66" borderId="1" xfId="0" applyFont="1" applyFill="1" applyBorder="1" applyAlignment="1" applyProtection="1">
      <alignment vertical="center"/>
      <protection hidden="1"/>
    </xf>
    <xf numFmtId="1" fontId="19" fillId="66" borderId="1" xfId="0" applyNumberFormat="1" applyFont="1" applyFill="1" applyBorder="1" applyAlignment="1" applyProtection="1">
      <alignment horizontal="center" vertical="center"/>
      <protection hidden="1"/>
    </xf>
    <xf numFmtId="2" fontId="29" fillId="23" borderId="1" xfId="0" applyNumberFormat="1" applyFont="1" applyFill="1" applyBorder="1" applyAlignment="1" applyProtection="1">
      <alignment vertical="center"/>
      <protection hidden="1"/>
    </xf>
    <xf numFmtId="165" fontId="29" fillId="23" borderId="1" xfId="118" applyFont="1" applyFill="1" applyBorder="1" applyAlignment="1" applyProtection="1">
      <alignment horizontal="center" vertical="center"/>
      <protection hidden="1"/>
    </xf>
    <xf numFmtId="4" fontId="29" fillId="72" borderId="1" xfId="252" applyNumberFormat="1" applyFont="1" applyFill="1" applyBorder="1" applyAlignment="1" applyProtection="1">
      <alignment horizontal="center" vertical="center"/>
      <protection hidden="1"/>
    </xf>
    <xf numFmtId="4" fontId="29" fillId="71" borderId="1" xfId="252" applyNumberFormat="1" applyFont="1" applyFill="1" applyBorder="1" applyAlignment="1" applyProtection="1">
      <alignment horizontal="center" vertical="center"/>
      <protection hidden="1"/>
    </xf>
    <xf numFmtId="4" fontId="29" fillId="70" borderId="1" xfId="252" applyNumberFormat="1" applyFont="1" applyFill="1" applyBorder="1" applyAlignment="1" applyProtection="1">
      <alignment horizontal="center" vertical="center"/>
      <protection hidden="1"/>
    </xf>
    <xf numFmtId="0" fontId="19" fillId="23" borderId="1" xfId="0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170" fontId="35" fillId="0" borderId="67" xfId="0" quotePrefix="1" applyNumberFormat="1" applyFont="1" applyBorder="1" applyAlignment="1" applyProtection="1">
      <alignment horizontal="left" vertical="center"/>
      <protection hidden="1"/>
    </xf>
    <xf numFmtId="0" fontId="35" fillId="23" borderId="55" xfId="0" applyFont="1" applyFill="1" applyBorder="1" applyAlignment="1" applyProtection="1">
      <alignment horizontal="left" vertical="center"/>
      <protection hidden="1"/>
    </xf>
    <xf numFmtId="0" fontId="35" fillId="23" borderId="55" xfId="0" applyFont="1" applyFill="1" applyBorder="1" applyAlignment="1" applyProtection="1">
      <alignment horizontal="center" vertical="center"/>
      <protection hidden="1"/>
    </xf>
    <xf numFmtId="4" fontId="35" fillId="72" borderId="55" xfId="252" applyNumberFormat="1" applyFont="1" applyFill="1" applyBorder="1" applyAlignment="1" applyProtection="1">
      <alignment horizontal="center" vertical="center"/>
      <protection hidden="1"/>
    </xf>
    <xf numFmtId="4" fontId="35" fillId="71" borderId="55" xfId="252" applyNumberFormat="1" applyFont="1" applyFill="1" applyBorder="1" applyAlignment="1" applyProtection="1">
      <alignment horizontal="center" vertical="center"/>
      <protection hidden="1"/>
    </xf>
    <xf numFmtId="4" fontId="35" fillId="70" borderId="55" xfId="252" applyNumberFormat="1" applyFont="1" applyFill="1" applyBorder="1" applyAlignment="1" applyProtection="1">
      <alignment horizontal="center" vertical="center"/>
      <protection hidden="1"/>
    </xf>
    <xf numFmtId="4" fontId="35" fillId="69" borderId="68" xfId="252" applyNumberFormat="1" applyFont="1" applyFill="1" applyBorder="1" applyAlignment="1" applyProtection="1">
      <alignment horizontal="center" vertical="center"/>
      <protection hidden="1"/>
    </xf>
    <xf numFmtId="4" fontId="35" fillId="69" borderId="60" xfId="252" applyNumberFormat="1" applyFont="1" applyFill="1" applyBorder="1" applyAlignment="1" applyProtection="1">
      <alignment horizontal="center" vertical="center"/>
      <protection hidden="1"/>
    </xf>
    <xf numFmtId="4" fontId="104" fillId="69" borderId="60" xfId="252" applyNumberFormat="1" applyFont="1" applyFill="1" applyBorder="1" applyAlignment="1" applyProtection="1">
      <alignment horizontal="center" vertical="center"/>
      <protection hidden="1"/>
    </xf>
    <xf numFmtId="0" fontId="35" fillId="0" borderId="23" xfId="276" quotePrefix="1" applyNumberFormat="1" applyFont="1" applyFill="1" applyBorder="1" applyAlignment="1" applyProtection="1">
      <alignment horizontal="left" vertical="center"/>
      <protection hidden="1"/>
    </xf>
    <xf numFmtId="170" fontId="35" fillId="65" borderId="23" xfId="0" quotePrefix="1" applyNumberFormat="1" applyFont="1" applyFill="1" applyBorder="1" applyAlignment="1" applyProtection="1">
      <alignment horizontal="left" vertical="center"/>
      <protection hidden="1"/>
    </xf>
    <xf numFmtId="170" fontId="105" fillId="60" borderId="23" xfId="0" applyNumberFormat="1" applyFont="1" applyFill="1" applyBorder="1" applyAlignment="1" applyProtection="1">
      <alignment vertical="center"/>
      <protection hidden="1"/>
    </xf>
    <xf numFmtId="170" fontId="105" fillId="60" borderId="60" xfId="0" applyNumberFormat="1" applyFont="1" applyFill="1" applyBorder="1" applyAlignment="1" applyProtection="1">
      <alignment vertical="center"/>
      <protection hidden="1"/>
    </xf>
    <xf numFmtId="4" fontId="19" fillId="69" borderId="60" xfId="252" applyNumberFormat="1" applyFont="1" applyFill="1" applyBorder="1" applyAlignment="1" applyProtection="1">
      <alignment horizontal="center" vertical="center"/>
      <protection hidden="1"/>
    </xf>
    <xf numFmtId="170" fontId="105" fillId="60" borderId="23" xfId="0" applyNumberFormat="1" applyFont="1" applyFill="1" applyBorder="1" applyAlignment="1" applyProtection="1">
      <alignment horizontal="left" vertical="center"/>
      <protection hidden="1"/>
    </xf>
    <xf numFmtId="170" fontId="105" fillId="60" borderId="60" xfId="0" applyNumberFormat="1" applyFont="1" applyFill="1" applyBorder="1" applyAlignment="1" applyProtection="1">
      <alignment horizontal="left" vertical="center"/>
      <protection hidden="1"/>
    </xf>
    <xf numFmtId="170" fontId="19" fillId="65" borderId="23" xfId="0" quotePrefix="1" applyNumberFormat="1" applyFont="1" applyFill="1" applyBorder="1" applyAlignment="1" applyProtection="1">
      <alignment horizontal="left" vertical="center"/>
      <protection hidden="1"/>
    </xf>
    <xf numFmtId="170" fontId="105" fillId="60" borderId="23" xfId="0" quotePrefix="1" applyNumberFormat="1" applyFont="1" applyFill="1" applyBorder="1" applyAlignment="1" applyProtection="1">
      <alignment horizontal="left" vertical="center"/>
      <protection hidden="1"/>
    </xf>
    <xf numFmtId="170" fontId="105" fillId="60" borderId="60" xfId="0" quotePrefix="1" applyNumberFormat="1" applyFont="1" applyFill="1" applyBorder="1" applyAlignment="1" applyProtection="1">
      <alignment horizontal="left" vertical="center"/>
      <protection hidden="1"/>
    </xf>
    <xf numFmtId="170" fontId="104" fillId="0" borderId="23" xfId="0" applyNumberFormat="1" applyFont="1" applyBorder="1" applyAlignment="1" applyProtection="1">
      <alignment horizontal="left" vertical="center"/>
      <protection hidden="1"/>
    </xf>
    <xf numFmtId="170" fontId="19" fillId="0" borderId="23" xfId="0" applyNumberFormat="1" applyFont="1" applyFill="1" applyBorder="1" applyAlignment="1" applyProtection="1">
      <alignment horizontal="left" vertical="center"/>
      <protection hidden="1"/>
    </xf>
    <xf numFmtId="0" fontId="100" fillId="65" borderId="23" xfId="0" applyFont="1" applyFill="1" applyBorder="1" applyAlignment="1" applyProtection="1">
      <alignment horizontal="left" vertical="center"/>
      <protection hidden="1"/>
    </xf>
    <xf numFmtId="0" fontId="35" fillId="65" borderId="23" xfId="0" applyFont="1" applyFill="1" applyBorder="1" applyAlignment="1" applyProtection="1">
      <alignment horizontal="left" vertical="center"/>
      <protection hidden="1"/>
    </xf>
    <xf numFmtId="0" fontId="19" fillId="65" borderId="23" xfId="0" applyFont="1" applyFill="1" applyBorder="1" applyAlignment="1" applyProtection="1">
      <alignment horizontal="left" vertical="center"/>
      <protection hidden="1"/>
    </xf>
    <xf numFmtId="4" fontId="29" fillId="69" borderId="60" xfId="252" applyNumberFormat="1" applyFont="1" applyFill="1" applyBorder="1" applyAlignment="1" applyProtection="1">
      <alignment horizontal="center" vertical="center"/>
      <protection hidden="1"/>
    </xf>
    <xf numFmtId="0" fontId="19" fillId="0" borderId="56" xfId="0" applyFont="1" applyBorder="1" applyAlignment="1" applyProtection="1">
      <alignment horizontal="left" vertical="center"/>
      <protection hidden="1"/>
    </xf>
    <xf numFmtId="0" fontId="100" fillId="23" borderId="57" xfId="0" applyFont="1" applyFill="1" applyBorder="1" applyAlignment="1" applyProtection="1">
      <alignment vertical="center"/>
      <protection hidden="1"/>
    </xf>
    <xf numFmtId="1" fontId="19" fillId="23" borderId="57" xfId="0" applyNumberFormat="1" applyFont="1" applyFill="1" applyBorder="1" applyAlignment="1" applyProtection="1">
      <alignment horizontal="center" vertical="center"/>
      <protection hidden="1"/>
    </xf>
    <xf numFmtId="165" fontId="19" fillId="67" borderId="57" xfId="118" applyFont="1" applyFill="1" applyBorder="1" applyAlignment="1" applyProtection="1">
      <alignment horizontal="center" vertical="center"/>
      <protection hidden="1"/>
    </xf>
    <xf numFmtId="4" fontId="19" fillId="72" borderId="57" xfId="252" applyNumberFormat="1" applyFont="1" applyFill="1" applyBorder="1" applyAlignment="1" applyProtection="1">
      <alignment horizontal="center" vertical="center"/>
      <protection hidden="1"/>
    </xf>
    <xf numFmtId="4" fontId="19" fillId="71" borderId="57" xfId="252" applyNumberFormat="1" applyFont="1" applyFill="1" applyBorder="1" applyAlignment="1" applyProtection="1">
      <alignment horizontal="center" vertical="center"/>
      <protection hidden="1"/>
    </xf>
    <xf numFmtId="4" fontId="19" fillId="70" borderId="57" xfId="252" applyNumberFormat="1" applyFont="1" applyFill="1" applyBorder="1" applyAlignment="1" applyProtection="1">
      <alignment horizontal="center" vertical="center"/>
      <protection hidden="1"/>
    </xf>
    <xf numFmtId="4" fontId="19" fillId="69" borderId="69" xfId="252" applyNumberFormat="1" applyFont="1" applyFill="1" applyBorder="1" applyAlignment="1" applyProtection="1">
      <alignment horizontal="center" vertical="center"/>
      <protection hidden="1"/>
    </xf>
    <xf numFmtId="170" fontId="19" fillId="0" borderId="56" xfId="0" quotePrefix="1" applyNumberFormat="1" applyFont="1" applyBorder="1" applyAlignment="1" applyProtection="1">
      <alignment horizontal="left" vertical="center"/>
      <protection hidden="1"/>
    </xf>
    <xf numFmtId="0" fontId="19" fillId="23" borderId="57" xfId="0" applyFont="1" applyFill="1" applyBorder="1" applyAlignment="1" applyProtection="1">
      <alignment horizontal="left" vertical="center"/>
      <protection hidden="1"/>
    </xf>
    <xf numFmtId="0" fontId="19" fillId="23" borderId="57" xfId="0" applyFont="1" applyFill="1" applyBorder="1" applyAlignment="1" applyProtection="1">
      <alignment horizontal="center" vertical="center"/>
      <protection hidden="1"/>
    </xf>
    <xf numFmtId="3" fontId="19" fillId="23" borderId="57" xfId="0" applyNumberFormat="1" applyFont="1" applyFill="1" applyBorder="1" applyAlignment="1" applyProtection="1">
      <alignment vertical="center"/>
      <protection hidden="1"/>
    </xf>
    <xf numFmtId="170" fontId="105" fillId="60" borderId="67" xfId="0" applyNumberFormat="1" applyFont="1" applyFill="1" applyBorder="1" applyAlignment="1" applyProtection="1">
      <alignment horizontal="left" vertical="center"/>
      <protection hidden="1"/>
    </xf>
    <xf numFmtId="170" fontId="105" fillId="60" borderId="55" xfId="0" applyNumberFormat="1" applyFont="1" applyFill="1" applyBorder="1" applyAlignment="1" applyProtection="1">
      <alignment horizontal="left" vertical="center"/>
      <protection hidden="1"/>
    </xf>
    <xf numFmtId="170" fontId="105" fillId="60" borderId="68" xfId="0" applyNumberFormat="1" applyFont="1" applyFill="1" applyBorder="1" applyAlignment="1" applyProtection="1">
      <alignment horizontal="left" vertical="center"/>
      <protection hidden="1"/>
    </xf>
    <xf numFmtId="0" fontId="19" fillId="0" borderId="57" xfId="0" applyFont="1" applyBorder="1" applyAlignment="1" applyProtection="1">
      <alignment horizontal="left" vertical="center"/>
      <protection hidden="1"/>
    </xf>
    <xf numFmtId="0" fontId="19" fillId="0" borderId="57" xfId="0" applyNumberFormat="1" applyFont="1" applyBorder="1" applyAlignment="1" applyProtection="1">
      <alignment horizontal="center" vertical="center"/>
      <protection hidden="1"/>
    </xf>
    <xf numFmtId="165" fontId="19" fillId="23" borderId="57" xfId="118" applyFont="1" applyFill="1" applyBorder="1" applyAlignment="1" applyProtection="1">
      <alignment vertical="center"/>
      <protection hidden="1"/>
    </xf>
  </cellXfs>
  <cellStyles count="336">
    <cellStyle name="20% - Accent1 2" xfId="1" xr:uid="{00000000-0005-0000-0000-000000000000}"/>
    <cellStyle name="20% - Accent1 2 2" xfId="2" xr:uid="{00000000-0005-0000-0000-000001000000}"/>
    <cellStyle name="20% - Accent1 2 2 2" xfId="3" xr:uid="{00000000-0005-0000-0000-000002000000}"/>
    <cellStyle name="20% - Accent1 3" xfId="4" xr:uid="{00000000-0005-0000-0000-000003000000}"/>
    <cellStyle name="20% - Accent2 2" xfId="5" xr:uid="{00000000-0005-0000-0000-000004000000}"/>
    <cellStyle name="20% - Accent2 2 2" xfId="6" xr:uid="{00000000-0005-0000-0000-000005000000}"/>
    <cellStyle name="20% - Accent2 2 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2 2" xfId="10" xr:uid="{00000000-0005-0000-0000-000009000000}"/>
    <cellStyle name="20% - Accent3 2 2 2" xfId="11" xr:uid="{00000000-0005-0000-0000-00000A000000}"/>
    <cellStyle name="20% - Accent3 3" xfId="12" xr:uid="{00000000-0005-0000-0000-00000B000000}"/>
    <cellStyle name="20% - Accent4 2" xfId="13" xr:uid="{00000000-0005-0000-0000-00000C000000}"/>
    <cellStyle name="20% - Accent4 2 2" xfId="14" xr:uid="{00000000-0005-0000-0000-00000D000000}"/>
    <cellStyle name="20% - Accent4 2 2 2" xfId="15" xr:uid="{00000000-0005-0000-0000-00000E000000}"/>
    <cellStyle name="20% - Accent4 3" xfId="16" xr:uid="{00000000-0005-0000-0000-00000F000000}"/>
    <cellStyle name="20% - Accent5 2" xfId="17" xr:uid="{00000000-0005-0000-0000-000010000000}"/>
    <cellStyle name="20% - Accent5 2 2" xfId="18" xr:uid="{00000000-0005-0000-0000-000011000000}"/>
    <cellStyle name="20% - Accent5 2 2 2" xfId="19" xr:uid="{00000000-0005-0000-0000-000012000000}"/>
    <cellStyle name="20% - Accent5 3" xfId="20" xr:uid="{00000000-0005-0000-0000-000013000000}"/>
    <cellStyle name="20% - Accent6 2" xfId="21" xr:uid="{00000000-0005-0000-0000-000014000000}"/>
    <cellStyle name="20% - Accent6 2 2" xfId="22" xr:uid="{00000000-0005-0000-0000-000015000000}"/>
    <cellStyle name="20% - Accent6 2 2 2" xfId="23" xr:uid="{00000000-0005-0000-0000-000016000000}"/>
    <cellStyle name="20% - Accent6 3" xfId="24" xr:uid="{00000000-0005-0000-0000-000017000000}"/>
    <cellStyle name="20% - Ênfase1" xfId="25" xr:uid="{00000000-0005-0000-0000-000018000000}"/>
    <cellStyle name="20% - Ênfase2" xfId="26" xr:uid="{00000000-0005-0000-0000-000019000000}"/>
    <cellStyle name="20% - Ênfase3" xfId="27" xr:uid="{00000000-0005-0000-0000-00001A000000}"/>
    <cellStyle name="20% - Ênfase4" xfId="28" xr:uid="{00000000-0005-0000-0000-00001B000000}"/>
    <cellStyle name="20% - Ênfase5" xfId="29" xr:uid="{00000000-0005-0000-0000-00001C000000}"/>
    <cellStyle name="20% - Ênfase6" xfId="30" xr:uid="{00000000-0005-0000-0000-00001D000000}"/>
    <cellStyle name="40% - Accent1 2" xfId="31" xr:uid="{00000000-0005-0000-0000-00001E000000}"/>
    <cellStyle name="40% - Accent1 2 2" xfId="32" xr:uid="{00000000-0005-0000-0000-00001F000000}"/>
    <cellStyle name="40% - Accent1 2 2 2" xfId="33" xr:uid="{00000000-0005-0000-0000-000020000000}"/>
    <cellStyle name="40% - Accent1 3" xfId="34" xr:uid="{00000000-0005-0000-0000-000021000000}"/>
    <cellStyle name="40% - Accent2 2" xfId="35" xr:uid="{00000000-0005-0000-0000-000022000000}"/>
    <cellStyle name="40% - Accent2 2 2" xfId="36" xr:uid="{00000000-0005-0000-0000-000023000000}"/>
    <cellStyle name="40% - Accent2 2 2 2" xfId="37" xr:uid="{00000000-0005-0000-0000-000024000000}"/>
    <cellStyle name="40% - Accent2 3" xfId="38" xr:uid="{00000000-0005-0000-0000-000025000000}"/>
    <cellStyle name="40% - Accent3 2" xfId="39" xr:uid="{00000000-0005-0000-0000-000026000000}"/>
    <cellStyle name="40% - Accent3 2 2" xfId="40" xr:uid="{00000000-0005-0000-0000-000027000000}"/>
    <cellStyle name="40% - Accent3 2 2 2" xfId="41" xr:uid="{00000000-0005-0000-0000-000028000000}"/>
    <cellStyle name="40% - Accent3 3" xfId="42" xr:uid="{00000000-0005-0000-0000-000029000000}"/>
    <cellStyle name="40% - Accent4 2" xfId="43" xr:uid="{00000000-0005-0000-0000-00002A000000}"/>
    <cellStyle name="40% - Accent4 2 2" xfId="44" xr:uid="{00000000-0005-0000-0000-00002B000000}"/>
    <cellStyle name="40% - Accent4 2 2 2" xfId="45" xr:uid="{00000000-0005-0000-0000-00002C000000}"/>
    <cellStyle name="40% - Accent4 3" xfId="46" xr:uid="{00000000-0005-0000-0000-00002D000000}"/>
    <cellStyle name="40% - Accent5 2" xfId="47" xr:uid="{00000000-0005-0000-0000-00002E000000}"/>
    <cellStyle name="40% - Accent5 2 2" xfId="48" xr:uid="{00000000-0005-0000-0000-00002F000000}"/>
    <cellStyle name="40% - Accent5 2 2 2" xfId="49" xr:uid="{00000000-0005-0000-0000-000030000000}"/>
    <cellStyle name="40% - Accent5 3" xfId="50" xr:uid="{00000000-0005-0000-0000-000031000000}"/>
    <cellStyle name="40% - Accent6 2" xfId="51" xr:uid="{00000000-0005-0000-0000-000032000000}"/>
    <cellStyle name="40% - Accent6 2 2" xfId="52" xr:uid="{00000000-0005-0000-0000-000033000000}"/>
    <cellStyle name="40% - Accent6 2 2 2" xfId="53" xr:uid="{00000000-0005-0000-0000-000034000000}"/>
    <cellStyle name="40% - Accent6 3" xfId="54" xr:uid="{00000000-0005-0000-0000-000035000000}"/>
    <cellStyle name="40% - Ênfase1" xfId="55" xr:uid="{00000000-0005-0000-0000-000036000000}"/>
    <cellStyle name="40% - Ênfase2" xfId="56" xr:uid="{00000000-0005-0000-0000-000037000000}"/>
    <cellStyle name="40% - Ênfase3" xfId="57" xr:uid="{00000000-0005-0000-0000-000038000000}"/>
    <cellStyle name="40% - Ênfase4" xfId="58" xr:uid="{00000000-0005-0000-0000-000039000000}"/>
    <cellStyle name="40% - Ênfase5" xfId="59" xr:uid="{00000000-0005-0000-0000-00003A000000}"/>
    <cellStyle name="40% - Ênfase6" xfId="60" xr:uid="{00000000-0005-0000-0000-00003B000000}"/>
    <cellStyle name="60% - Accent1 2" xfId="61" xr:uid="{00000000-0005-0000-0000-00003C000000}"/>
    <cellStyle name="60% - Accent1 2 2" xfId="62" xr:uid="{00000000-0005-0000-0000-00003D000000}"/>
    <cellStyle name="60% - Accent1 3" xfId="63" xr:uid="{00000000-0005-0000-0000-00003E000000}"/>
    <cellStyle name="60% - Accent2 2" xfId="64" xr:uid="{00000000-0005-0000-0000-00003F000000}"/>
    <cellStyle name="60% - Accent2 2 2" xfId="65" xr:uid="{00000000-0005-0000-0000-000040000000}"/>
    <cellStyle name="60% - Accent2 3" xfId="66" xr:uid="{00000000-0005-0000-0000-000041000000}"/>
    <cellStyle name="60% - Accent3 2" xfId="67" xr:uid="{00000000-0005-0000-0000-000042000000}"/>
    <cellStyle name="60% - Accent3 2 2" xfId="68" xr:uid="{00000000-0005-0000-0000-000043000000}"/>
    <cellStyle name="60% - Accent3 3" xfId="69" xr:uid="{00000000-0005-0000-0000-000044000000}"/>
    <cellStyle name="60% - Accent4 2" xfId="70" xr:uid="{00000000-0005-0000-0000-000045000000}"/>
    <cellStyle name="60% - Accent4 2 2" xfId="71" xr:uid="{00000000-0005-0000-0000-000046000000}"/>
    <cellStyle name="60% - Accent4 3" xfId="72" xr:uid="{00000000-0005-0000-0000-000047000000}"/>
    <cellStyle name="60% - Accent5 2" xfId="73" xr:uid="{00000000-0005-0000-0000-000048000000}"/>
    <cellStyle name="60% - Accent5 2 2" xfId="74" xr:uid="{00000000-0005-0000-0000-000049000000}"/>
    <cellStyle name="60% - Accent5 3" xfId="75" xr:uid="{00000000-0005-0000-0000-00004A000000}"/>
    <cellStyle name="60% - Accent6 2" xfId="76" xr:uid="{00000000-0005-0000-0000-00004B000000}"/>
    <cellStyle name="60% - Accent6 2 2" xfId="77" xr:uid="{00000000-0005-0000-0000-00004C000000}"/>
    <cellStyle name="60% - Accent6 3" xfId="78" xr:uid="{00000000-0005-0000-0000-00004D000000}"/>
    <cellStyle name="60% - Ênfase1" xfId="79" xr:uid="{00000000-0005-0000-0000-00004E000000}"/>
    <cellStyle name="60% - Ênfase2" xfId="80" xr:uid="{00000000-0005-0000-0000-00004F000000}"/>
    <cellStyle name="60% - Ênfase3" xfId="81" xr:uid="{00000000-0005-0000-0000-000050000000}"/>
    <cellStyle name="60% - Ênfase4" xfId="82" xr:uid="{00000000-0005-0000-0000-000051000000}"/>
    <cellStyle name="60% - Ênfase5" xfId="83" xr:uid="{00000000-0005-0000-0000-000052000000}"/>
    <cellStyle name="60% - Ênfase6" xfId="84" xr:uid="{00000000-0005-0000-0000-000053000000}"/>
    <cellStyle name="Accent1 2" xfId="85" xr:uid="{00000000-0005-0000-0000-000054000000}"/>
    <cellStyle name="Accent1 2 2" xfId="86" xr:uid="{00000000-0005-0000-0000-000055000000}"/>
    <cellStyle name="Accent1 3" xfId="87" xr:uid="{00000000-0005-0000-0000-000056000000}"/>
    <cellStyle name="Accent2 2" xfId="88" xr:uid="{00000000-0005-0000-0000-000057000000}"/>
    <cellStyle name="Accent2 2 2" xfId="89" xr:uid="{00000000-0005-0000-0000-000058000000}"/>
    <cellStyle name="Accent2 3" xfId="90" xr:uid="{00000000-0005-0000-0000-000059000000}"/>
    <cellStyle name="Accent3 2" xfId="91" xr:uid="{00000000-0005-0000-0000-00005A000000}"/>
    <cellStyle name="Accent3 2 2" xfId="92" xr:uid="{00000000-0005-0000-0000-00005B000000}"/>
    <cellStyle name="Accent3 3" xfId="93" xr:uid="{00000000-0005-0000-0000-00005C000000}"/>
    <cellStyle name="Accent4 2" xfId="94" xr:uid="{00000000-0005-0000-0000-00005D000000}"/>
    <cellStyle name="Accent4 2 2" xfId="95" xr:uid="{00000000-0005-0000-0000-00005E000000}"/>
    <cellStyle name="Accent4 3" xfId="96" xr:uid="{00000000-0005-0000-0000-00005F000000}"/>
    <cellStyle name="Accent5 2" xfId="97" xr:uid="{00000000-0005-0000-0000-000060000000}"/>
    <cellStyle name="Accent5 2 2" xfId="98" xr:uid="{00000000-0005-0000-0000-000061000000}"/>
    <cellStyle name="Accent5 3" xfId="99" xr:uid="{00000000-0005-0000-0000-000062000000}"/>
    <cellStyle name="Accent6 2" xfId="100" xr:uid="{00000000-0005-0000-0000-000063000000}"/>
    <cellStyle name="Accent6 2 2" xfId="101" xr:uid="{00000000-0005-0000-0000-000064000000}"/>
    <cellStyle name="Accent6 3" xfId="102" xr:uid="{00000000-0005-0000-0000-000065000000}"/>
    <cellStyle name="AliciasHeader" xfId="103" xr:uid="{00000000-0005-0000-0000-000066000000}"/>
    <cellStyle name="Bad 2" xfId="104" xr:uid="{00000000-0005-0000-0000-000067000000}"/>
    <cellStyle name="Bad 2 2" xfId="105" xr:uid="{00000000-0005-0000-0000-000068000000}"/>
    <cellStyle name="Bad 3" xfId="106" xr:uid="{00000000-0005-0000-0000-000069000000}"/>
    <cellStyle name="Bom" xfId="107" xr:uid="{00000000-0005-0000-0000-00006A000000}"/>
    <cellStyle name="Calculation 2" xfId="108" xr:uid="{00000000-0005-0000-0000-00006B000000}"/>
    <cellStyle name="Calculation 2 2" xfId="109" xr:uid="{00000000-0005-0000-0000-00006C000000}"/>
    <cellStyle name="Calculation 3" xfId="110" xr:uid="{00000000-0005-0000-0000-00006D000000}"/>
    <cellStyle name="Cálculo" xfId="111" xr:uid="{00000000-0005-0000-0000-00006E000000}"/>
    <cellStyle name="Célula de Verificação" xfId="112" xr:uid="{00000000-0005-0000-0000-00006F000000}"/>
    <cellStyle name="Célula Vinculada" xfId="113" xr:uid="{00000000-0005-0000-0000-000070000000}"/>
    <cellStyle name="Check Cell 2" xfId="114" xr:uid="{00000000-0005-0000-0000-000071000000}"/>
    <cellStyle name="Check Cell 2 2" xfId="115" xr:uid="{00000000-0005-0000-0000-000072000000}"/>
    <cellStyle name="Check Cell 3" xfId="116" xr:uid="{00000000-0005-0000-0000-000073000000}"/>
    <cellStyle name="Collegamento ipertestuale" xfId="117" xr:uid="{00000000-0005-0000-0000-000074000000}"/>
    <cellStyle name="Comma" xfId="118" builtinId="3"/>
    <cellStyle name="Comma [0] 2" xfId="119" xr:uid="{00000000-0005-0000-0000-000076000000}"/>
    <cellStyle name="Comma 10" xfId="120" xr:uid="{00000000-0005-0000-0000-000077000000}"/>
    <cellStyle name="Comma 10 2" xfId="121" xr:uid="{00000000-0005-0000-0000-000078000000}"/>
    <cellStyle name="Comma 11" xfId="122" xr:uid="{00000000-0005-0000-0000-000079000000}"/>
    <cellStyle name="Comma 12" xfId="123" xr:uid="{00000000-0005-0000-0000-00007A000000}"/>
    <cellStyle name="Comma 13" xfId="124" xr:uid="{00000000-0005-0000-0000-00007B000000}"/>
    <cellStyle name="Comma 14" xfId="125" xr:uid="{00000000-0005-0000-0000-00007C000000}"/>
    <cellStyle name="Comma 15" xfId="126" xr:uid="{00000000-0005-0000-0000-00007D000000}"/>
    <cellStyle name="Comma 16" xfId="127" xr:uid="{00000000-0005-0000-0000-00007E000000}"/>
    <cellStyle name="Comma 16 2" xfId="128" xr:uid="{00000000-0005-0000-0000-00007F000000}"/>
    <cellStyle name="Comma 17" xfId="129" xr:uid="{00000000-0005-0000-0000-000080000000}"/>
    <cellStyle name="Comma 18" xfId="130" xr:uid="{00000000-0005-0000-0000-000081000000}"/>
    <cellStyle name="Comma 19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2 2" xfId="135" xr:uid="{00000000-0005-0000-0000-000086000000}"/>
    <cellStyle name="Comma 2 2 3" xfId="136" xr:uid="{00000000-0005-0000-0000-000087000000}"/>
    <cellStyle name="Comma 2 3" xfId="137" xr:uid="{00000000-0005-0000-0000-000088000000}"/>
    <cellStyle name="Comma 2 3 2" xfId="138" xr:uid="{00000000-0005-0000-0000-000089000000}"/>
    <cellStyle name="Comma 2 4" xfId="139" xr:uid="{00000000-0005-0000-0000-00008A000000}"/>
    <cellStyle name="Comma 20" xfId="140" xr:uid="{00000000-0005-0000-0000-00008B000000}"/>
    <cellStyle name="Comma 21" xfId="141" xr:uid="{00000000-0005-0000-0000-00008C000000}"/>
    <cellStyle name="Comma 22" xfId="142" xr:uid="{00000000-0005-0000-0000-00008D000000}"/>
    <cellStyle name="Comma 23" xfId="143" xr:uid="{00000000-0005-0000-0000-00008E000000}"/>
    <cellStyle name="Comma 24" xfId="144" xr:uid="{00000000-0005-0000-0000-00008F000000}"/>
    <cellStyle name="Comma 25" xfId="145" xr:uid="{00000000-0005-0000-0000-000090000000}"/>
    <cellStyle name="Comma 26" xfId="146" xr:uid="{00000000-0005-0000-0000-000091000000}"/>
    <cellStyle name="Comma 27" xfId="147" xr:uid="{00000000-0005-0000-0000-000092000000}"/>
    <cellStyle name="Comma 28" xfId="148" xr:uid="{00000000-0005-0000-0000-000093000000}"/>
    <cellStyle name="Comma 29" xfId="149" xr:uid="{00000000-0005-0000-0000-000094000000}"/>
    <cellStyle name="Comma 3" xfId="150" xr:uid="{00000000-0005-0000-0000-000095000000}"/>
    <cellStyle name="Comma 3 2" xfId="151" xr:uid="{00000000-0005-0000-0000-000096000000}"/>
    <cellStyle name="Comma 30" xfId="152" xr:uid="{00000000-0005-0000-0000-000097000000}"/>
    <cellStyle name="Comma 31" xfId="153" xr:uid="{00000000-0005-0000-0000-000098000000}"/>
    <cellStyle name="Comma 32" xfId="154" xr:uid="{00000000-0005-0000-0000-000099000000}"/>
    <cellStyle name="Comma 33" xfId="155" xr:uid="{00000000-0005-0000-0000-00009A000000}"/>
    <cellStyle name="Comma 34" xfId="156" xr:uid="{00000000-0005-0000-0000-00009B000000}"/>
    <cellStyle name="Comma 35" xfId="157" xr:uid="{00000000-0005-0000-0000-00009C000000}"/>
    <cellStyle name="Comma 36" xfId="329" xr:uid="{DD38127A-49F4-449D-8756-A4738B2FE7EA}"/>
    <cellStyle name="Comma 4" xfId="158" xr:uid="{00000000-0005-0000-0000-00009D000000}"/>
    <cellStyle name="Comma 40" xfId="331" xr:uid="{3B7EC248-DDD2-4471-A933-AE6107049939}"/>
    <cellStyle name="Comma 42" xfId="333" xr:uid="{CAA1B4C5-F80A-4816-8EE8-F68075F1D755}"/>
    <cellStyle name="Comma 5" xfId="159" xr:uid="{00000000-0005-0000-0000-00009E000000}"/>
    <cellStyle name="Comma 5 2" xfId="160" xr:uid="{00000000-0005-0000-0000-00009F000000}"/>
    <cellStyle name="Comma 6" xfId="161" xr:uid="{00000000-0005-0000-0000-0000A0000000}"/>
    <cellStyle name="Comma 7" xfId="162" xr:uid="{00000000-0005-0000-0000-0000A1000000}"/>
    <cellStyle name="Comma 7 2" xfId="163" xr:uid="{00000000-0005-0000-0000-0000A2000000}"/>
    <cellStyle name="Comma 8" xfId="164" xr:uid="{00000000-0005-0000-0000-0000A3000000}"/>
    <cellStyle name="Comma 9" xfId="165" xr:uid="{00000000-0005-0000-0000-0000A4000000}"/>
    <cellStyle name="Comma_EMEA_ProSport_wave1m-TRASH" xfId="166" xr:uid="{00000000-0005-0000-0000-0000A5000000}"/>
    <cellStyle name="Currency" xfId="167" builtinId="4"/>
    <cellStyle name="Currency 2" xfId="168" xr:uid="{00000000-0005-0000-0000-0000A7000000}"/>
    <cellStyle name="Currency 2 2" xfId="169" xr:uid="{00000000-0005-0000-0000-0000A8000000}"/>
    <cellStyle name="Currency 2 3" xfId="170" xr:uid="{00000000-0005-0000-0000-0000A9000000}"/>
    <cellStyle name="Currency 3" xfId="171" xr:uid="{00000000-0005-0000-0000-0000AA000000}"/>
    <cellStyle name="Currency 3 2" xfId="172" xr:uid="{00000000-0005-0000-0000-0000AB000000}"/>
    <cellStyle name="Currency 4" xfId="173" xr:uid="{00000000-0005-0000-0000-0000AC000000}"/>
    <cellStyle name="Currency 5" xfId="174" xr:uid="{00000000-0005-0000-0000-0000AD000000}"/>
    <cellStyle name="Currency 6" xfId="175" xr:uid="{00000000-0005-0000-0000-0000AE000000}"/>
    <cellStyle name="Currency 7" xfId="176" xr:uid="{00000000-0005-0000-0000-0000AF000000}"/>
    <cellStyle name="Currency 7 2" xfId="177" xr:uid="{00000000-0005-0000-0000-0000B0000000}"/>
    <cellStyle name="Dziesietny [0]_Person" xfId="178" xr:uid="{00000000-0005-0000-0000-0000B1000000}"/>
    <cellStyle name="Dziesietny_Person" xfId="179" xr:uid="{00000000-0005-0000-0000-0000B2000000}"/>
    <cellStyle name="Ênfase1" xfId="180" xr:uid="{00000000-0005-0000-0000-0000B3000000}"/>
    <cellStyle name="Ênfase2" xfId="181" xr:uid="{00000000-0005-0000-0000-0000B4000000}"/>
    <cellStyle name="Ênfase3" xfId="182" xr:uid="{00000000-0005-0000-0000-0000B5000000}"/>
    <cellStyle name="Ênfase4" xfId="183" xr:uid="{00000000-0005-0000-0000-0000B6000000}"/>
    <cellStyle name="Ênfase5" xfId="184" xr:uid="{00000000-0005-0000-0000-0000B7000000}"/>
    <cellStyle name="Ênfase6" xfId="185" xr:uid="{00000000-0005-0000-0000-0000B8000000}"/>
    <cellStyle name="Entrada" xfId="186" xr:uid="{00000000-0005-0000-0000-0000B9000000}"/>
    <cellStyle name="Euro" xfId="187" xr:uid="{00000000-0005-0000-0000-0000BA000000}"/>
    <cellStyle name="Euro 2" xfId="188" xr:uid="{00000000-0005-0000-0000-0000BB000000}"/>
    <cellStyle name="Euro 2 2" xfId="189" xr:uid="{00000000-0005-0000-0000-0000BC000000}"/>
    <cellStyle name="Euro 3" xfId="190" xr:uid="{00000000-0005-0000-0000-0000BD000000}"/>
    <cellStyle name="Euro 3 2" xfId="191" xr:uid="{00000000-0005-0000-0000-0000BE000000}"/>
    <cellStyle name="Euro 4" xfId="192" xr:uid="{00000000-0005-0000-0000-0000BF000000}"/>
    <cellStyle name="Explanatory Text 2" xfId="193" xr:uid="{00000000-0005-0000-0000-0000C0000000}"/>
    <cellStyle name="Explanatory Text 2 2" xfId="194" xr:uid="{00000000-0005-0000-0000-0000C1000000}"/>
    <cellStyle name="Explanatory Text 3" xfId="195" xr:uid="{00000000-0005-0000-0000-0000C2000000}"/>
    <cellStyle name="Good 2" xfId="196" xr:uid="{00000000-0005-0000-0000-0000C3000000}"/>
    <cellStyle name="Good 2 2" xfId="197" xr:uid="{00000000-0005-0000-0000-0000C4000000}"/>
    <cellStyle name="Good 3" xfId="198" xr:uid="{00000000-0005-0000-0000-0000C5000000}"/>
    <cellStyle name="Heading 1 2" xfId="199" xr:uid="{00000000-0005-0000-0000-0000C6000000}"/>
    <cellStyle name="Heading 1 2 2" xfId="200" xr:uid="{00000000-0005-0000-0000-0000C7000000}"/>
    <cellStyle name="Heading 1 3" xfId="201" xr:uid="{00000000-0005-0000-0000-0000C8000000}"/>
    <cellStyle name="Heading 2 2" xfId="202" xr:uid="{00000000-0005-0000-0000-0000C9000000}"/>
    <cellStyle name="Heading 2 2 2" xfId="203" xr:uid="{00000000-0005-0000-0000-0000CA000000}"/>
    <cellStyle name="Heading 2 3" xfId="204" xr:uid="{00000000-0005-0000-0000-0000CB000000}"/>
    <cellStyle name="Heading 3 2" xfId="205" xr:uid="{00000000-0005-0000-0000-0000CC000000}"/>
    <cellStyle name="Heading 3 2 2" xfId="206" xr:uid="{00000000-0005-0000-0000-0000CD000000}"/>
    <cellStyle name="Heading 3 3" xfId="207" xr:uid="{00000000-0005-0000-0000-0000CE000000}"/>
    <cellStyle name="Heading 4 2" xfId="208" xr:uid="{00000000-0005-0000-0000-0000CF000000}"/>
    <cellStyle name="Heading 4 2 2" xfId="209" xr:uid="{00000000-0005-0000-0000-0000D0000000}"/>
    <cellStyle name="Heading 4 3" xfId="210" xr:uid="{00000000-0005-0000-0000-0000D1000000}"/>
    <cellStyle name="Hyperlink" xfId="211" builtinId="8"/>
    <cellStyle name="Impact" xfId="212" xr:uid="{00000000-0005-0000-0000-0000D3000000}"/>
    <cellStyle name="Incorreto" xfId="213" xr:uid="{00000000-0005-0000-0000-0000D4000000}"/>
    <cellStyle name="Input 2" xfId="214" xr:uid="{00000000-0005-0000-0000-0000D5000000}"/>
    <cellStyle name="Input 2 2" xfId="215" xr:uid="{00000000-0005-0000-0000-0000D6000000}"/>
    <cellStyle name="Input 3" xfId="216" xr:uid="{00000000-0005-0000-0000-0000D7000000}"/>
    <cellStyle name="Linked Cell 2" xfId="217" xr:uid="{00000000-0005-0000-0000-0000D8000000}"/>
    <cellStyle name="Linked Cell 2 2" xfId="218" xr:uid="{00000000-0005-0000-0000-0000D9000000}"/>
    <cellStyle name="Linked Cell 3" xfId="219" xr:uid="{00000000-0005-0000-0000-0000DA000000}"/>
    <cellStyle name="Migliaia (0)_Quotation worksheet" xfId="220" xr:uid="{00000000-0005-0000-0000-0000DB000000}"/>
    <cellStyle name="Migliaia 2" xfId="221" xr:uid="{00000000-0005-0000-0000-0000DC000000}"/>
    <cellStyle name="Migliaia 2 2" xfId="222" xr:uid="{00000000-0005-0000-0000-0000DD000000}"/>
    <cellStyle name="Moeda [0]_AGNOVO" xfId="223" xr:uid="{00000000-0005-0000-0000-0000DE000000}"/>
    <cellStyle name="Moeda_AGNOVO" xfId="224" xr:uid="{00000000-0005-0000-0000-0000DF000000}"/>
    <cellStyle name="MSTRStyle.All.c21_c40fbd6e-2cb6-41c9-98cd-82a18203e20c" xfId="225" xr:uid="{00000000-0005-0000-0000-0000E0000000}"/>
    <cellStyle name="Neutra" xfId="226" xr:uid="{00000000-0005-0000-0000-0000E1000000}"/>
    <cellStyle name="Neutral 2" xfId="227" xr:uid="{00000000-0005-0000-0000-0000E2000000}"/>
    <cellStyle name="Neutral 2 2" xfId="228" xr:uid="{00000000-0005-0000-0000-0000E3000000}"/>
    <cellStyle name="Neutral 3" xfId="229" xr:uid="{00000000-0005-0000-0000-0000E4000000}"/>
    <cellStyle name="Normal" xfId="0" builtinId="0"/>
    <cellStyle name="Normal 10" xfId="230" xr:uid="{00000000-0005-0000-0000-0000E6000000}"/>
    <cellStyle name="Normal 11" xfId="231" xr:uid="{00000000-0005-0000-0000-0000E7000000}"/>
    <cellStyle name="Normal 12" xfId="232" xr:uid="{00000000-0005-0000-0000-0000E8000000}"/>
    <cellStyle name="Normal 18" xfId="330" xr:uid="{602DE386-A236-4894-893B-417DE8328F38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0" xfId="332" xr:uid="{808B4F41-2BBA-4787-898E-A9112130E54E}"/>
    <cellStyle name="Normal 23" xfId="335" xr:uid="{1E61AFD2-831B-4C2F-B410-F4575873E46B}"/>
    <cellStyle name="Normal 3" xfId="236" xr:uid="{00000000-0005-0000-0000-0000EC000000}"/>
    <cellStyle name="Normal 3 2" xfId="237" xr:uid="{00000000-0005-0000-0000-0000ED000000}"/>
    <cellStyle name="Normal 3 2 2" xfId="238" xr:uid="{00000000-0005-0000-0000-0000EE000000}"/>
    <cellStyle name="Normal 3 2 3" xfId="239" xr:uid="{00000000-0005-0000-0000-0000EF000000}"/>
    <cellStyle name="Normal 3 3" xfId="240" xr:uid="{00000000-0005-0000-0000-0000F0000000}"/>
    <cellStyle name="Normal 4" xfId="241" xr:uid="{00000000-0005-0000-0000-0000F1000000}"/>
    <cellStyle name="Normal 4 2" xfId="242" xr:uid="{00000000-0005-0000-0000-0000F2000000}"/>
    <cellStyle name="Normal 4 2 2" xfId="243" xr:uid="{00000000-0005-0000-0000-0000F3000000}"/>
    <cellStyle name="Normal 4 3" xfId="244" xr:uid="{00000000-0005-0000-0000-0000F4000000}"/>
    <cellStyle name="Normal 4 4" xfId="245" xr:uid="{00000000-0005-0000-0000-0000F5000000}"/>
    <cellStyle name="Normal 5" xfId="246" xr:uid="{00000000-0005-0000-0000-0000F6000000}"/>
    <cellStyle name="Normal 6" xfId="247" xr:uid="{00000000-0005-0000-0000-0000F7000000}"/>
    <cellStyle name="Normal 6 2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rmal_Analysis_1" xfId="334" xr:uid="{3F1CDB1D-60D2-4CF6-A335-AF8B02ABF8F9}"/>
    <cellStyle name="Normal_COSMETIC US Wholesale  Retail List1" xfId="252" xr:uid="{00000000-0005-0000-0000-0000FC000000}"/>
    <cellStyle name="Normal_MEMO ATTACH" xfId="253" xr:uid="{00000000-0005-0000-0000-0000FE000000}"/>
    <cellStyle name="Normal_MEMO ATTACH 2" xfId="254" xr:uid="{00000000-0005-0000-0000-0000FF000000}"/>
    <cellStyle name="Normale 2" xfId="255" xr:uid="{00000000-0005-0000-0000-000000010000}"/>
    <cellStyle name="Normale 2 2" xfId="256" xr:uid="{00000000-0005-0000-0000-000001010000}"/>
    <cellStyle name="Normale 2 3" xfId="257" xr:uid="{00000000-0005-0000-0000-000002010000}"/>
    <cellStyle name="Normale 3" xfId="258" xr:uid="{00000000-0005-0000-0000-000003010000}"/>
    <cellStyle name="Normale 3 2" xfId="259" xr:uid="{00000000-0005-0000-0000-000004010000}"/>
    <cellStyle name="Normale 3 3" xfId="260" xr:uid="{00000000-0005-0000-0000-000005010000}"/>
    <cellStyle name="Normalny_Person" xfId="261" xr:uid="{00000000-0005-0000-0000-000006010000}"/>
    <cellStyle name="Nota" xfId="262" xr:uid="{00000000-0005-0000-0000-000007010000}"/>
    <cellStyle name="Note 2" xfId="263" xr:uid="{00000000-0005-0000-0000-000008010000}"/>
    <cellStyle name="Note 2 2" xfId="264" xr:uid="{00000000-0005-0000-0000-000009010000}"/>
    <cellStyle name="Note 2 2 2" xfId="265" xr:uid="{00000000-0005-0000-0000-00000A010000}"/>
    <cellStyle name="Note 3" xfId="266" xr:uid="{00000000-0005-0000-0000-00000B010000}"/>
    <cellStyle name="number" xfId="267" xr:uid="{00000000-0005-0000-0000-00000C010000}"/>
    <cellStyle name="number 2" xfId="268" xr:uid="{00000000-0005-0000-0000-00000D010000}"/>
    <cellStyle name="number 2 2" xfId="269" xr:uid="{00000000-0005-0000-0000-00000E010000}"/>
    <cellStyle name="number 3" xfId="270" xr:uid="{00000000-0005-0000-0000-00000F010000}"/>
    <cellStyle name="number 4" xfId="271" xr:uid="{00000000-0005-0000-0000-000010010000}"/>
    <cellStyle name="number 5" xfId="272" xr:uid="{00000000-0005-0000-0000-000011010000}"/>
    <cellStyle name="Output 2" xfId="273" xr:uid="{00000000-0005-0000-0000-000012010000}"/>
    <cellStyle name="Output 2 2" xfId="274" xr:uid="{00000000-0005-0000-0000-000013010000}"/>
    <cellStyle name="Output 3" xfId="275" xr:uid="{00000000-0005-0000-0000-000014010000}"/>
    <cellStyle name="Percent" xfId="276" builtinId="5"/>
    <cellStyle name="Percent [0%]" xfId="277" xr:uid="{00000000-0005-0000-0000-000016010000}"/>
    <cellStyle name="Percent 2" xfId="278" xr:uid="{00000000-0005-0000-0000-000017010000}"/>
    <cellStyle name="Percent 2 2" xfId="279" xr:uid="{00000000-0005-0000-0000-000018010000}"/>
    <cellStyle name="Percent 3" xfId="280" xr:uid="{00000000-0005-0000-0000-000019010000}"/>
    <cellStyle name="Percent 3 2" xfId="281" xr:uid="{00000000-0005-0000-0000-00001A010000}"/>
    <cellStyle name="Percent 4" xfId="282" xr:uid="{00000000-0005-0000-0000-00001B010000}"/>
    <cellStyle name="Percent 5" xfId="283" xr:uid="{00000000-0005-0000-0000-00001C010000}"/>
    <cellStyle name="Percent 6" xfId="284" xr:uid="{00000000-0005-0000-0000-00001D010000}"/>
    <cellStyle name="Percent 7" xfId="285" xr:uid="{00000000-0005-0000-0000-00001E010000}"/>
    <cellStyle name="Percent 7 2" xfId="286" xr:uid="{00000000-0005-0000-0000-00001F010000}"/>
    <cellStyle name="Percent 8" xfId="287" xr:uid="{00000000-0005-0000-0000-000020010000}"/>
    <cellStyle name="Percent 9" xfId="288" xr:uid="{00000000-0005-0000-0000-000021010000}"/>
    <cellStyle name="Percentuale 2" xfId="289" xr:uid="{00000000-0005-0000-0000-000022010000}"/>
    <cellStyle name="Percentuale 2 2" xfId="290" xr:uid="{00000000-0005-0000-0000-000023010000}"/>
    <cellStyle name="Saída" xfId="291" xr:uid="{00000000-0005-0000-0000-000024010000}"/>
    <cellStyle name="Separador de m" xfId="292" xr:uid="{00000000-0005-0000-0000-000025010000}"/>
    <cellStyle name="Style 1" xfId="293" xr:uid="{00000000-0005-0000-0000-000026010000}"/>
    <cellStyle name="Style 1 2" xfId="294" xr:uid="{00000000-0005-0000-0000-000027010000}"/>
    <cellStyle name="text" xfId="295" xr:uid="{00000000-0005-0000-0000-000028010000}"/>
    <cellStyle name="text 2" xfId="296" xr:uid="{00000000-0005-0000-0000-000029010000}"/>
    <cellStyle name="text 3" xfId="297" xr:uid="{00000000-0005-0000-0000-00002A010000}"/>
    <cellStyle name="text 4" xfId="298" xr:uid="{00000000-0005-0000-0000-00002B010000}"/>
    <cellStyle name="Texto de Aviso" xfId="299" xr:uid="{00000000-0005-0000-0000-00002C010000}"/>
    <cellStyle name="Texto Explicativo" xfId="300" xr:uid="{00000000-0005-0000-0000-00002D010000}"/>
    <cellStyle name="Title 2" xfId="301" xr:uid="{00000000-0005-0000-0000-00002E010000}"/>
    <cellStyle name="Title 2 2" xfId="302" xr:uid="{00000000-0005-0000-0000-00002F010000}"/>
    <cellStyle name="Title 3" xfId="303" xr:uid="{00000000-0005-0000-0000-000030010000}"/>
    <cellStyle name="Título" xfId="304" xr:uid="{00000000-0005-0000-0000-000031010000}"/>
    <cellStyle name="Título 1" xfId="305" xr:uid="{00000000-0005-0000-0000-000032010000}"/>
    <cellStyle name="Título 2" xfId="306" xr:uid="{00000000-0005-0000-0000-000033010000}"/>
    <cellStyle name="Título 3" xfId="307" xr:uid="{00000000-0005-0000-0000-000034010000}"/>
    <cellStyle name="Título 4" xfId="308" xr:uid="{00000000-0005-0000-0000-000035010000}"/>
    <cellStyle name="Total 2" xfId="309" xr:uid="{00000000-0005-0000-0000-000036010000}"/>
    <cellStyle name="Total 2 2" xfId="310" xr:uid="{00000000-0005-0000-0000-000037010000}"/>
    <cellStyle name="Total 3" xfId="311" xr:uid="{00000000-0005-0000-0000-000038010000}"/>
    <cellStyle name="Valuta (0)_Quotation worksheet" xfId="312" xr:uid="{00000000-0005-0000-0000-000039010000}"/>
    <cellStyle name="Warning Text 2" xfId="313" xr:uid="{00000000-0005-0000-0000-00003A010000}"/>
    <cellStyle name="Warning Text 2 2" xfId="314" xr:uid="{00000000-0005-0000-0000-00003B010000}"/>
    <cellStyle name="Warning Text 3" xfId="315" xr:uid="{00000000-0005-0000-0000-00003C010000}"/>
    <cellStyle name="Обычный_PRICES_RU_calculatorIncrease" xfId="316" xr:uid="{00000000-0005-0000-0000-00003D010000}"/>
    <cellStyle name="Стиль 1" xfId="317" xr:uid="{00000000-0005-0000-0000-00003E010000}"/>
    <cellStyle name="パーセント[.0]" xfId="318" xr:uid="{00000000-0005-0000-0000-00003F010000}"/>
    <cellStyle name="ﾊﾟﾀｰﾝ(中黄)" xfId="319" xr:uid="{00000000-0005-0000-0000-000040010000}"/>
    <cellStyle name="ﾊﾟﾀｰﾝ(薄い黄)" xfId="320" xr:uid="{00000000-0005-0000-0000-000041010000}"/>
    <cellStyle name="ﾊﾟﾀｰﾝ(黄)" xfId="321" xr:uid="{00000000-0005-0000-0000-000042010000}"/>
    <cellStyle name="통화_cost-IJ-0823" xfId="322" xr:uid="{00000000-0005-0000-0000-000043010000}"/>
    <cellStyle name="표준_cost-IJ-0823" xfId="323" xr:uid="{00000000-0005-0000-0000-000044010000}"/>
    <cellStyle name="桁区切り [0.00]_p1.xls グラフ 1" xfId="324" xr:uid="{00000000-0005-0000-0000-000045010000}"/>
    <cellStyle name="桁区切り_1pieceTOP10" xfId="325" xr:uid="{00000000-0005-0000-0000-000046010000}"/>
    <cellStyle name="標準_1-3-28Apr" xfId="326" xr:uid="{00000000-0005-0000-0000-000047010000}"/>
    <cellStyle name="通貨 [0.00]_p1.xls グラフ 1" xfId="327" xr:uid="{00000000-0005-0000-0000-000048010000}"/>
    <cellStyle name="通貨_1pieceTOP10" xfId="328" xr:uid="{00000000-0005-0000-0000-000049010000}"/>
  </cellStyles>
  <dxfs count="0"/>
  <tableStyles count="0" defaultTableStyle="TableStyleMedium9" defaultPivotStyle="PivotStyleLight16"/>
  <colors>
    <mruColors>
      <color rgb="FF996633"/>
      <color rgb="FFCC9900"/>
      <color rgb="FFDDDDDD"/>
      <color rgb="FFFFCC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70273</xdr:colOff>
      <xdr:row>0</xdr:row>
      <xdr:rowOff>99061</xdr:rowOff>
    </xdr:from>
    <xdr:to>
      <xdr:col>1</xdr:col>
      <xdr:colOff>5389797</xdr:colOff>
      <xdr:row>5</xdr:row>
      <xdr:rowOff>131870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8454AD-6201-4DCE-93D0-8C1406393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99061"/>
          <a:ext cx="5303967" cy="1074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114724</xdr:colOff>
      <xdr:row>0</xdr:row>
      <xdr:rowOff>113663</xdr:rowOff>
    </xdr:from>
    <xdr:to>
      <xdr:col>8</xdr:col>
      <xdr:colOff>173143</xdr:colOff>
      <xdr:row>0</xdr:row>
      <xdr:rowOff>631425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FB9E21-2023-4426-904F-865C8BBF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057" y="113663"/>
          <a:ext cx="2460836" cy="5101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la\AppData\Local\Microsoft\Windows\Temporary%20Internet%20Files\Content.Outlook\0PM39BP0\Employee%20Order%20form_29%20August%202012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lhi%20Manual%20Order%20with%20looku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Product - Price List"/>
      <sheetName val="Employe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ORDER SCREEN"/>
      <sheetName val="Product Table"/>
      <sheetName val="PRODUCT - PRICE LIST"/>
      <sheetName val="LIT&amp;AOP - PRICE LIST"/>
      <sheetName val="Variáveis"/>
      <sheetName val="Venezuela Price List"/>
      <sheetName val="Order Form"/>
      <sheetName val="*****"/>
      <sheetName val="Price-list-new"/>
      <sheetName val="RO adj IR - page 1"/>
      <sheetName val="RO adj IR - page 1 "/>
      <sheetName val="Del form"/>
      <sheetName val="BCS (42)"/>
      <sheetName val="Calculations"/>
      <sheetName val="Tipo Cancelamento"/>
      <sheetName val="Motivo Cancelamento"/>
      <sheetName val="Delhi Manual Order with lookups"/>
      <sheetName val="MANUAL_ORDER_SCREEN"/>
      <sheetName val="Anleitung"/>
      <sheetName val="Grosshandelspreisliste"/>
      <sheetName val="Promote Preisliste"/>
      <sheetName val="Bestellformular"/>
      <sheetName val="KV"/>
      <sheetName val="Liste de prix Réunion"/>
      <sheetName val="Bon de commande"/>
      <sheetName val="Feuil1"/>
      <sheetName val="Feuil2"/>
      <sheetName val="Feuil3"/>
      <sheetName val="ProductTable"/>
      <sheetName val="Récapitulatif de factures"/>
      <sheetName val="Product_Table"/>
      <sheetName val="PRODUCT_-_PRICE_LIST"/>
      <sheetName val="LIT&amp;AOP_-_PRICE_LIST"/>
      <sheetName val="Tipo_Cancelamento"/>
      <sheetName val="Motivo_Cancelamento"/>
      <sheetName val="Venezuela_Price_List"/>
      <sheetName val="Order_Form"/>
      <sheetName val="RO_adj_IR_-_page_1"/>
      <sheetName val="RO_adj_IR_-_page_1_"/>
      <sheetName val="Del_form"/>
      <sheetName val="BCS_(42)"/>
      <sheetName val="Promote_Preisliste"/>
      <sheetName val="Liste_de_prix_Réunion"/>
      <sheetName val="Bon_de_commande"/>
      <sheetName val="Récapitulatif_de_factures"/>
      <sheetName val="MANUAL_ORDER_SCREEN1"/>
      <sheetName val="Product_Table1"/>
      <sheetName val="PRODUCT_-_PRICE_LIST1"/>
      <sheetName val="LIT&amp;AOP_-_PRICE_LIST1"/>
      <sheetName val="Tipo_Cancelamento1"/>
      <sheetName val="Motivo_Cancelamento1"/>
      <sheetName val="Venezuela_Price_List1"/>
      <sheetName val="Order_Form1"/>
      <sheetName val="RO_adj_IR_-_page_11"/>
      <sheetName val="RO_adj_IR_-_page_1_1"/>
      <sheetName val="Del_form1"/>
      <sheetName val="BCS_(42)1"/>
      <sheetName val="Promote_Preisliste1"/>
      <sheetName val="Liste_de_prix_Réunion1"/>
      <sheetName val="Bon_de_commande1"/>
      <sheetName val="Récapitulatif_de_factures1"/>
      <sheetName val="Delhi_Manual_Order_with_lookups"/>
      <sheetName val="MANUAL_ORDER_SCREEN2"/>
      <sheetName val="Product_Table2"/>
      <sheetName val="PRODUCT_-_PRICE_LIST2"/>
      <sheetName val="LIT&amp;AOP_-_PRICE_LIST2"/>
      <sheetName val="Tipo_Cancelamento2"/>
      <sheetName val="Motivo_Cancelamento2"/>
      <sheetName val="Venezuela_Price_List2"/>
      <sheetName val="Order_Form2"/>
      <sheetName val="RO_adj_IR_-_page_12"/>
      <sheetName val="RO_adj_IR_-_page_1_2"/>
      <sheetName val="Del_form2"/>
      <sheetName val="BCS_(42)2"/>
      <sheetName val="Delhi_Manual_Order_with_lookup1"/>
      <sheetName val="Promote_Preisliste2"/>
      <sheetName val="Liste_de_prix_Réunion2"/>
      <sheetName val="Bon_de_commande2"/>
      <sheetName val="Récapitulatif_de_factures2"/>
      <sheetName val="Formular za poručivanje"/>
      <sheetName val="MANUAL_ORDER_SCREEN4"/>
      <sheetName val="Product_Table4"/>
      <sheetName val="PRODUCT_-_PRICE_LIST4"/>
      <sheetName val="LIT&amp;AOP_-_PRICE_LIST4"/>
      <sheetName val="Tipo_Cancelamento4"/>
      <sheetName val="Motivo_Cancelamento4"/>
      <sheetName val="Venezuela_Price_List4"/>
      <sheetName val="Order_Form4"/>
      <sheetName val="RO_adj_IR_-_page_14"/>
      <sheetName val="RO_adj_IR_-_page_1_4"/>
      <sheetName val="Del_form4"/>
      <sheetName val="BCS_(42)4"/>
      <sheetName val="Promote_Preisliste4"/>
      <sheetName val="Liste_de_prix_Réunion4"/>
      <sheetName val="Bon_de_commande4"/>
      <sheetName val="Récapitulatif_de_factures4"/>
      <sheetName val="Delhi_Manual_Order_with_lookup3"/>
      <sheetName val="Formular_za_poručivanje1"/>
      <sheetName val="MANUAL_ORDER_SCREEN3"/>
      <sheetName val="Product_Table3"/>
      <sheetName val="PRODUCT_-_PRICE_LIST3"/>
      <sheetName val="LIT&amp;AOP_-_PRICE_LIST3"/>
      <sheetName val="Tipo_Cancelamento3"/>
      <sheetName val="Motivo_Cancelamento3"/>
      <sheetName val="Venezuela_Price_List3"/>
      <sheetName val="Order_Form3"/>
      <sheetName val="RO_adj_IR_-_page_13"/>
      <sheetName val="RO_adj_IR_-_page_1_3"/>
      <sheetName val="Del_form3"/>
      <sheetName val="BCS_(42)3"/>
      <sheetName val="Promote_Preisliste3"/>
      <sheetName val="Liste_de_prix_Réunion3"/>
      <sheetName val="Bon_de_commande3"/>
      <sheetName val="Récapitulatif_de_factures3"/>
      <sheetName val="Delhi_Manual_Order_with_lookup2"/>
      <sheetName val="Formular_za_poručivanje"/>
      <sheetName val="MANUAL_ORDER_SCREEN5"/>
      <sheetName val="Product_Table5"/>
      <sheetName val="PRODUCT_-_PRICE_LIST5"/>
      <sheetName val="LIT&amp;AOP_-_PRICE_LIST5"/>
      <sheetName val="Tipo_Cancelamento5"/>
      <sheetName val="Motivo_Cancelamento5"/>
      <sheetName val="Venezuela_Price_List5"/>
      <sheetName val="Order_Form5"/>
      <sheetName val="RO_adj_IR_-_page_15"/>
      <sheetName val="RO_adj_IR_-_page_1_5"/>
      <sheetName val="Del_form5"/>
      <sheetName val="BCS_(42)5"/>
      <sheetName val="Promote_Preisliste5"/>
      <sheetName val="Liste_de_prix_Réunion5"/>
      <sheetName val="Bon_de_commande5"/>
      <sheetName val="Récapitulatif_de_factures5"/>
      <sheetName val="Delhi_Manual_Order_with_lookup4"/>
      <sheetName val="Formular_za_poručivanje2"/>
      <sheetName val="MANUAL_ORDER_SCREEN6"/>
      <sheetName val="Product_Table6"/>
      <sheetName val="PRODUCT_-_PRICE_LIST6"/>
      <sheetName val="LIT&amp;AOP_-_PRICE_LIST6"/>
      <sheetName val="Tipo_Cancelamento6"/>
      <sheetName val="Motivo_Cancelamento6"/>
      <sheetName val="Venezuela_Price_List6"/>
      <sheetName val="Order_Form6"/>
      <sheetName val="RO_adj_IR_-_page_16"/>
      <sheetName val="RO_adj_IR_-_page_1_6"/>
      <sheetName val="Del_form6"/>
      <sheetName val="BCS_(42)6"/>
      <sheetName val="Promote_Preisliste6"/>
      <sheetName val="Liste_de_prix_Réunion6"/>
      <sheetName val="Bon_de_commande6"/>
      <sheetName val="Récapitulatif_de_factures6"/>
      <sheetName val="Delhi_Manual_Order_with_lookup5"/>
      <sheetName val="Formular_za_poručivanje3"/>
      <sheetName val="MANUAL_ORDER_SCREEN7"/>
      <sheetName val="Product_Table7"/>
      <sheetName val="PRODUCT_-_PRICE_LIST7"/>
      <sheetName val="LIT&amp;AOP_-_PRICE_LIST7"/>
      <sheetName val="Tipo_Cancelamento7"/>
      <sheetName val="Motivo_Cancelamento7"/>
      <sheetName val="Venezuela_Price_List7"/>
      <sheetName val="Order_Form7"/>
      <sheetName val="RO_adj_IR_-_page_17"/>
      <sheetName val="RO_adj_IR_-_page_1_7"/>
      <sheetName val="Del_form7"/>
      <sheetName val="BCS_(42)7"/>
      <sheetName val="Delhi_Manual_Order_with_lookup6"/>
      <sheetName val="Promote_Preisliste7"/>
      <sheetName val="Liste_de_prix_Réunion7"/>
      <sheetName val="Bon_de_commande7"/>
      <sheetName val="Récapitulatif_de_factures7"/>
      <sheetName val="MANUAL_ORDER_SCREEN8"/>
      <sheetName val="Product_Table8"/>
      <sheetName val="PRODUCT_-_PRICE_LIST8"/>
      <sheetName val="LIT&amp;AOP_-_PRICE_LIST8"/>
      <sheetName val="Tipo_Cancelamento8"/>
      <sheetName val="Motivo_Cancelamento8"/>
      <sheetName val="Venezuela_Price_List8"/>
      <sheetName val="Order_Form8"/>
      <sheetName val="RO_adj_IR_-_page_18"/>
      <sheetName val="RO_adj_IR_-_page_1_8"/>
      <sheetName val="Del_form8"/>
      <sheetName val="BCS_(42)8"/>
      <sheetName val="Promote_Preisliste8"/>
      <sheetName val="Liste_de_prix_Réunion8"/>
      <sheetName val="Bon_de_commande8"/>
      <sheetName val="Récapitulatif_de_factures8"/>
      <sheetName val="Delhi_Manual_Order_with_lookup7"/>
      <sheetName val="Formular_za_poručivanje4"/>
      <sheetName val="MANUAL_ORDER_SCREEN11"/>
      <sheetName val="Product_Table11"/>
      <sheetName val="PRODUCT_-_PRICE_LIST11"/>
      <sheetName val="LIT&amp;AOP_-_PRICE_LIST11"/>
      <sheetName val="Tipo_Cancelamento11"/>
      <sheetName val="Motivo_Cancelamento11"/>
      <sheetName val="Venezuela_Price_List11"/>
      <sheetName val="Order_Form11"/>
      <sheetName val="RO_adj_IR_-_page_111"/>
      <sheetName val="RO_adj_IR_-_page_1_11"/>
      <sheetName val="Del_form11"/>
      <sheetName val="BCS_(42)11"/>
      <sheetName val="Formular_za_poručivanje7"/>
      <sheetName val="Promote_Preisliste11"/>
      <sheetName val="MANUAL_ORDER_SCREEN9"/>
      <sheetName val="Product_Table9"/>
      <sheetName val="PRODUCT_-_PRICE_LIST9"/>
      <sheetName val="LIT&amp;AOP_-_PRICE_LIST9"/>
      <sheetName val="Tipo_Cancelamento9"/>
      <sheetName val="Motivo_Cancelamento9"/>
      <sheetName val="Venezuela_Price_List9"/>
      <sheetName val="Order_Form9"/>
      <sheetName val="RO_adj_IR_-_page_19"/>
      <sheetName val="RO_adj_IR_-_page_1_9"/>
      <sheetName val="Del_form9"/>
      <sheetName val="BCS_(42)9"/>
      <sheetName val="Formular_za_poručivanje5"/>
      <sheetName val="Promote_Preisliste9"/>
      <sheetName val="MANUAL_ORDER_SCREEN10"/>
      <sheetName val="Product_Table10"/>
      <sheetName val="PRODUCT_-_PRICE_LIST10"/>
      <sheetName val="LIT&amp;AOP_-_PRICE_LIST10"/>
      <sheetName val="Tipo_Cancelamento10"/>
      <sheetName val="Motivo_Cancelamento10"/>
      <sheetName val="Venezuela_Price_List10"/>
      <sheetName val="Order_Form10"/>
      <sheetName val="RO_adj_IR_-_page_110"/>
      <sheetName val="RO_adj_IR_-_page_1_10"/>
      <sheetName val="Del_form10"/>
      <sheetName val="BCS_(42)10"/>
      <sheetName val="Formular_za_poručivanje6"/>
      <sheetName val="Promote_Preisliste10"/>
      <sheetName val="MANUAL_ORDER_SCREEN12"/>
      <sheetName val="Product_Table12"/>
      <sheetName val="PRODUCT_-_PRICE_LIST12"/>
      <sheetName val="LIT&amp;AOP_-_PRICE_LIST12"/>
      <sheetName val="Tipo_Cancelamento12"/>
      <sheetName val="Motivo_Cancelamento12"/>
      <sheetName val="Venezuela_Price_List12"/>
      <sheetName val="Order_Form12"/>
      <sheetName val="RO_adj_IR_-_page_112"/>
      <sheetName val="RO_adj_IR_-_page_1_12"/>
      <sheetName val="Del_form12"/>
      <sheetName val="BCS_(42)12"/>
      <sheetName val="Delhi_Manual_Order_with_lookup8"/>
      <sheetName val="Promote_Preisliste12"/>
      <sheetName val="Liste_de_prix_Réunion9"/>
      <sheetName val="Bon_de_commande9"/>
      <sheetName val="Récapitulatif_de_factures9"/>
      <sheetName val="Formular_za_poručivanje8"/>
      <sheetName val="MANUAL_ORDER_SCREEN14"/>
      <sheetName val="Product_Table14"/>
      <sheetName val="PRODUCT_-_PRICE_LIST14"/>
      <sheetName val="LIT&amp;AOP_-_PRICE_LIST14"/>
      <sheetName val="Tipo_Cancelamento14"/>
      <sheetName val="Motivo_Cancelamento14"/>
      <sheetName val="Venezuela_Price_List14"/>
      <sheetName val="Order_Form14"/>
      <sheetName val="RO_adj_IR_-_page_114"/>
      <sheetName val="RO_adj_IR_-_page_1_14"/>
      <sheetName val="Del_form14"/>
      <sheetName val="BCS_(42)14"/>
      <sheetName val="Promote_Preisliste14"/>
      <sheetName val="Liste_de_prix_Réunion11"/>
      <sheetName val="Bon_de_commande11"/>
      <sheetName val="Récapitulatif_de_factures11"/>
      <sheetName val="Delhi_Manual_Order_with_looku10"/>
      <sheetName val="Formular_za_poručivanje10"/>
      <sheetName val="MANUAL_ORDER_SCREEN13"/>
      <sheetName val="Product_Table13"/>
      <sheetName val="PRODUCT_-_PRICE_LIST13"/>
      <sheetName val="LIT&amp;AOP_-_PRICE_LIST13"/>
      <sheetName val="Tipo_Cancelamento13"/>
      <sheetName val="Motivo_Cancelamento13"/>
      <sheetName val="Venezuela_Price_List13"/>
      <sheetName val="Order_Form13"/>
      <sheetName val="RO_adj_IR_-_page_113"/>
      <sheetName val="RO_adj_IR_-_page_1_13"/>
      <sheetName val="Del_form13"/>
      <sheetName val="BCS_(42)13"/>
      <sheetName val="Promote_Preisliste13"/>
      <sheetName val="Liste_de_prix_Réunion10"/>
      <sheetName val="Bon_de_commande10"/>
      <sheetName val="Récapitulatif_de_factures10"/>
      <sheetName val="Delhi_Manual_Order_with_lookup9"/>
      <sheetName val="Formular_za_poručivanje9"/>
      <sheetName val="MANUAL_ORDER_SCREEN15"/>
      <sheetName val="Product_Table15"/>
      <sheetName val="PRODUCT_-_PRICE_LIST15"/>
      <sheetName val="LIT&amp;AOP_-_PRICE_LIST15"/>
      <sheetName val="Tipo_Cancelamento15"/>
      <sheetName val="Motivo_Cancelamento15"/>
      <sheetName val="Venezuela_Price_List15"/>
      <sheetName val="Order_Form15"/>
      <sheetName val="RO_adj_IR_-_page_115"/>
      <sheetName val="RO_adj_IR_-_page_1_15"/>
      <sheetName val="Del_form15"/>
      <sheetName val="BCS_(42)15"/>
      <sheetName val="Promote_Preisliste15"/>
      <sheetName val="Liste_de_prix_Réunion12"/>
      <sheetName val="Bon_de_commande12"/>
      <sheetName val="Récapitulatif_de_factures12"/>
      <sheetName val="Delhi_Manual_Order_with_looku11"/>
      <sheetName val="Formular_za_poručivanje11"/>
      <sheetName val="MANUAL_ORDER_SCREEN16"/>
      <sheetName val="Product_Table16"/>
      <sheetName val="PRODUCT_-_PRICE_LIST16"/>
      <sheetName val="LIT&amp;AOP_-_PRICE_LIST16"/>
      <sheetName val="Tipo_Cancelamento16"/>
      <sheetName val="Motivo_Cancelamento16"/>
      <sheetName val="Venezuela_Price_List16"/>
      <sheetName val="Order_Form16"/>
      <sheetName val="RO_adj_IR_-_page_116"/>
      <sheetName val="RO_adj_IR_-_page_1_16"/>
      <sheetName val="Del_form16"/>
      <sheetName val="BCS_(42)16"/>
      <sheetName val="Promote_Preisliste16"/>
      <sheetName val="Liste_de_prix_Réunion13"/>
      <sheetName val="Bon_de_commande13"/>
      <sheetName val="Récapitulatif_de_factures13"/>
      <sheetName val="Delhi_Manual_Order_with_looku12"/>
      <sheetName val="Formular_za_poručivanje12"/>
      <sheetName val="MANUAL_ORDER_SCREEN17"/>
      <sheetName val="Product_Table17"/>
      <sheetName val="PRODUCT_-_PRICE_LIST17"/>
      <sheetName val="LIT&amp;AOP_-_PRICE_LIST17"/>
      <sheetName val="Tipo_Cancelamento17"/>
      <sheetName val="Motivo_Cancelamento17"/>
      <sheetName val="Venezuela_Price_List17"/>
      <sheetName val="Order_Form17"/>
      <sheetName val="RO_adj_IR_-_page_117"/>
      <sheetName val="RO_adj_IR_-_page_1_17"/>
      <sheetName val="Del_form17"/>
      <sheetName val="BCS_(42)17"/>
      <sheetName val="Promote_Preisliste17"/>
      <sheetName val="Liste_de_prix_Réunion14"/>
      <sheetName val="Bon_de_commande14"/>
      <sheetName val="Récapitulatif_de_factures14"/>
      <sheetName val="Delhi_Manual_Order_with_looku13"/>
      <sheetName val="Formular_za_poručivanje13"/>
      <sheetName val="MANUAL_ORDER_SCREEN18"/>
      <sheetName val="Product_Table18"/>
      <sheetName val="PRODUCT_-_PRICE_LIST18"/>
      <sheetName val="LIT&amp;AOP_-_PRICE_LIST18"/>
      <sheetName val="Tipo_Cancelamento18"/>
      <sheetName val="Motivo_Cancelamento18"/>
      <sheetName val="Venezuela_Price_List18"/>
      <sheetName val="Order_Form18"/>
      <sheetName val="RO_adj_IR_-_page_118"/>
      <sheetName val="RO_adj_IR_-_page_1_18"/>
      <sheetName val="Del_form18"/>
      <sheetName val="BCS_(42)18"/>
      <sheetName val="Promote_Preisliste18"/>
      <sheetName val="Liste_de_prix_Réunion15"/>
      <sheetName val="Bon_de_commande15"/>
      <sheetName val="Récapitulatif_de_factures15"/>
      <sheetName val="Delhi_Manual_Order_with_looku14"/>
      <sheetName val="Formular_za_poručivanje14"/>
      <sheetName val="Gel Data"/>
      <sheetName val="A"/>
      <sheetName val="Supplement Data"/>
      <sheetName val="MANUAL_ORDER_SCREEN19"/>
      <sheetName val="Product_Table19"/>
      <sheetName val="PRODUCT_-_PRICE_LIST19"/>
      <sheetName val="LIT&amp;AOP_-_PRICE_LIST19"/>
      <sheetName val="Tipo_Cancelamento19"/>
      <sheetName val="Motivo_Cancelamento19"/>
      <sheetName val="Venezuela_Price_List19"/>
      <sheetName val="Order_Form19"/>
      <sheetName val="RO_adj_IR_-_page_119"/>
      <sheetName val="RO_adj_IR_-_page_1_19"/>
      <sheetName val="Del_form19"/>
      <sheetName val="BCS_(42)19"/>
      <sheetName val="Promote_Preisliste19"/>
      <sheetName val="Liste_de_prix_Réunion16"/>
      <sheetName val="Bon_de_commande16"/>
      <sheetName val="Récapitulatif_de_factures16"/>
      <sheetName val="Delhi_Manual_Order_with_looku15"/>
      <sheetName val="Formular_za_poručivanje15"/>
      <sheetName val="MANUAL_ORDER_SCREEN21"/>
      <sheetName val="Product_Table21"/>
      <sheetName val="PRODUCT_-_PRICE_LIST21"/>
      <sheetName val="LIT&amp;AOP_-_PRICE_LIST21"/>
      <sheetName val="Tipo_Cancelamento21"/>
      <sheetName val="Motivo_Cancelamento21"/>
      <sheetName val="Venezuela_Price_List21"/>
      <sheetName val="Order_Form21"/>
      <sheetName val="RO_adj_IR_-_page_121"/>
      <sheetName val="RO_adj_IR_-_page_1_21"/>
      <sheetName val="Del_form21"/>
      <sheetName val="BCS_(42)21"/>
      <sheetName val="Delhi_Manual_Order_with_looku17"/>
      <sheetName val="Promote_Preisliste21"/>
      <sheetName val="Liste_de_prix_Réunion18"/>
      <sheetName val="Bon_de_commande18"/>
      <sheetName val="Récapitulatif_de_factures18"/>
      <sheetName val="Formular_za_poručivanje17"/>
      <sheetName val="MANUAL_ORDER_SCREEN20"/>
      <sheetName val="Product_Table20"/>
      <sheetName val="PRODUCT_-_PRICE_LIST20"/>
      <sheetName val="LIT&amp;AOP_-_PRICE_LIST20"/>
      <sheetName val="Tipo_Cancelamento20"/>
      <sheetName val="Motivo_Cancelamento20"/>
      <sheetName val="Venezuela_Price_List20"/>
      <sheetName val="Order_Form20"/>
      <sheetName val="RO_adj_IR_-_page_120"/>
      <sheetName val="RO_adj_IR_-_page_1_20"/>
      <sheetName val="Del_form20"/>
      <sheetName val="BCS_(42)20"/>
      <sheetName val="Delhi_Manual_Order_with_looku16"/>
      <sheetName val="Promote_Preisliste20"/>
      <sheetName val="Liste_de_prix_Réunion17"/>
      <sheetName val="Bon_de_commande17"/>
      <sheetName val="Récapitulatif_de_factures17"/>
      <sheetName val="Formular_za_poručivanje16"/>
      <sheetName val="MANUAL_ORDER_SCREEN22"/>
      <sheetName val="Product_Table22"/>
      <sheetName val="PRODUCT_-_PRICE_LIST22"/>
      <sheetName val="LIT&amp;AOP_-_PRICE_LIST22"/>
      <sheetName val="Tipo_Cancelamento22"/>
      <sheetName val="Motivo_Cancelamento22"/>
      <sheetName val="Venezuela_Price_List22"/>
      <sheetName val="Order_Form22"/>
      <sheetName val="RO_adj_IR_-_page_122"/>
      <sheetName val="RO_adj_IR_-_page_1_22"/>
      <sheetName val="Del_form22"/>
      <sheetName val="BCS_(42)22"/>
      <sheetName val="Promote_Preisliste22"/>
      <sheetName val="Liste_de_prix_Réunion19"/>
      <sheetName val="Bon_de_commande19"/>
      <sheetName val="Récapitulatif_de_factures19"/>
      <sheetName val="Delhi_Manual_Order_with_looku18"/>
      <sheetName val="Formular_za_poručivanje18"/>
      <sheetName val="Gel_Data"/>
      <sheetName val="Supplement_Data"/>
      <sheetName val="MANUAL_ORDER_SCREEN23"/>
      <sheetName val="Product_Table23"/>
      <sheetName val="PRODUCT_-_PRICE_LIST23"/>
      <sheetName val="LIT&amp;AOP_-_PRICE_LIST23"/>
      <sheetName val="Tipo_Cancelamento23"/>
      <sheetName val="Motivo_Cancelamento23"/>
      <sheetName val="Venezuela_Price_List23"/>
      <sheetName val="Order_Form23"/>
      <sheetName val="RO_adj_IR_-_page_123"/>
      <sheetName val="RO_adj_IR_-_page_1_23"/>
      <sheetName val="Del_form23"/>
      <sheetName val="BCS_(42)23"/>
      <sheetName val="Promote_Preisliste23"/>
      <sheetName val="Liste_de_prix_Réunion20"/>
      <sheetName val="Bon_de_commande20"/>
      <sheetName val="Récapitulatif_de_factures20"/>
      <sheetName val="Delhi_Manual_Order_with_looku19"/>
      <sheetName val="Formular_za_poručivanje19"/>
      <sheetName val="Gel_Data1"/>
      <sheetName val="Supplement_Data1"/>
      <sheetName val="MANUAL_ORDER_SCREEN24"/>
      <sheetName val="Product_Table24"/>
      <sheetName val="PRODUCT_-_PRICE_LIST24"/>
      <sheetName val="LIT&amp;AOP_-_PRICE_LIST24"/>
      <sheetName val="Tipo_Cancelamento24"/>
      <sheetName val="Motivo_Cancelamento24"/>
      <sheetName val="Venezuela_Price_List24"/>
      <sheetName val="Order_Form24"/>
      <sheetName val="RO_adj_IR_-_page_124"/>
      <sheetName val="RO_adj_IR_-_page_1_24"/>
      <sheetName val="Del_form24"/>
      <sheetName val="BCS_(42)24"/>
      <sheetName val="Promote_Preisliste24"/>
      <sheetName val="Liste_de_prix_Réunion21"/>
      <sheetName val="Bon_de_commande21"/>
      <sheetName val="Récapitulatif_de_factures21"/>
      <sheetName val="Delhi_Manual_Order_with_looku20"/>
      <sheetName val="Formular_za_poručivanje20"/>
      <sheetName val="Gel_Data2"/>
      <sheetName val="Supplement_Data2"/>
      <sheetName val="MANUAL_ORDER_SCREEN25"/>
      <sheetName val="Product_Table25"/>
      <sheetName val="PRODUCT_-_PRICE_LIST25"/>
      <sheetName val="LIT&amp;AOP_-_PRICE_LIST25"/>
      <sheetName val="Tipo_Cancelamento25"/>
      <sheetName val="Motivo_Cancelamento25"/>
      <sheetName val="Venezuela_Price_List25"/>
      <sheetName val="Order_Form25"/>
      <sheetName val="RO_adj_IR_-_page_125"/>
      <sheetName val="RO_adj_IR_-_page_1_25"/>
      <sheetName val="Del_form25"/>
      <sheetName val="BCS_(42)25"/>
      <sheetName val="Promote_Preisliste25"/>
      <sheetName val="Liste_de_prix_Réunion22"/>
      <sheetName val="Bon_de_commande22"/>
      <sheetName val="Récapitulatif_de_factures22"/>
      <sheetName val="Delhi_Manual_Order_with_looku21"/>
      <sheetName val="Formular_za_poručivanje21"/>
      <sheetName val="Gel_Data3"/>
      <sheetName val="Supplement_Data3"/>
      <sheetName val="Product_Table26"/>
      <sheetName val="MANUAL_ORDER_SCREEN26"/>
      <sheetName val="Product_Table27"/>
      <sheetName val="PRODUCT_-_PRICE_LIST26"/>
      <sheetName val="LIT&amp;AOP_-_PRICE_LIST26"/>
      <sheetName val="Tipo_Cancelamento26"/>
      <sheetName val="Motivo_Cancelamento26"/>
      <sheetName val="Venezuela_Price_List26"/>
      <sheetName val="Order_Form26"/>
      <sheetName val="RO_adj_IR_-_page_126"/>
      <sheetName val="RO_adj_IR_-_page_1_26"/>
      <sheetName val="Del_form26"/>
      <sheetName val="BCS_(42)26"/>
      <sheetName val="Delhi_Manual_Order_with_looku22"/>
      <sheetName val="Promote_Preisliste26"/>
      <sheetName val="Liste_de_prix_Réunion23"/>
      <sheetName val="Bon_de_commande23"/>
      <sheetName val="Récapitulatif_de_factures23"/>
      <sheetName val="Formular_za_poručivanje22"/>
      <sheetName val="Gel_Data4"/>
      <sheetName val="Supplement_Data4"/>
      <sheetName val="MANUAL_ORDER_SCREEN27"/>
      <sheetName val="Product_Table28"/>
      <sheetName val="PRODUCT_-_PRICE_LIST27"/>
      <sheetName val="LIT&amp;AOP_-_PRICE_LIST27"/>
      <sheetName val="Tipo_Cancelamento27"/>
      <sheetName val="Motivo_Cancelamento27"/>
      <sheetName val="Venezuela_Price_List27"/>
      <sheetName val="Order_Form27"/>
      <sheetName val="RO_adj_IR_-_page_127"/>
      <sheetName val="RO_adj_IR_-_page_1_27"/>
      <sheetName val="Del_form27"/>
      <sheetName val="BCS_(42)27"/>
      <sheetName val="Promote_Preisliste27"/>
      <sheetName val="Liste_de_prix_Réunion24"/>
      <sheetName val="Bon_de_commande24"/>
      <sheetName val="Récapitulatif_de_factures24"/>
      <sheetName val="Delhi_Manual_Order_with_looku23"/>
      <sheetName val="Formular_za_poručivanje23"/>
      <sheetName val="Gel_Data5"/>
      <sheetName val="Supplement_Data5"/>
      <sheetName val="MANUAL_ORDER_SCREEN28"/>
      <sheetName val="Product_Table29"/>
      <sheetName val="PRODUCT_-_PRICE_LIST28"/>
      <sheetName val="LIT&amp;AOP_-_PRICE_LIST28"/>
      <sheetName val="Tipo_Cancelamento28"/>
      <sheetName val="Motivo_Cancelamento28"/>
      <sheetName val="Venezuela_Price_List28"/>
      <sheetName val="Order_Form28"/>
      <sheetName val="RO_adj_IR_-_page_128"/>
      <sheetName val="RO_adj_IR_-_page_1_28"/>
      <sheetName val="Del_form28"/>
      <sheetName val="BCS_(42)28"/>
      <sheetName val="Promote_Preisliste28"/>
      <sheetName val="Liste_de_prix_Réunion25"/>
      <sheetName val="Bon_de_commande25"/>
      <sheetName val="Récapitulatif_de_factures25"/>
      <sheetName val="Delhi_Manual_Order_with_looku24"/>
      <sheetName val="Formular_za_poručivanje24"/>
      <sheetName val="Gel_Data6"/>
      <sheetName val="Supplement_Data6"/>
      <sheetName val="DSum Fx Prev Mo"/>
      <sheetName val="R.P.I. ACTIVO ANTER 12.96"/>
    </sheetNames>
    <sheetDataSet>
      <sheetData sheetId="0" refreshError="1"/>
      <sheetData sheetId="1" refreshError="1">
        <row r="1">
          <cell r="A1" t="str">
            <v>Stock No.</v>
          </cell>
          <cell r="B1" t="str">
            <v>Product Name</v>
          </cell>
          <cell r="C1" t="str">
            <v>U/M</v>
          </cell>
          <cell r="D1" t="str">
            <v>Volume Points</v>
          </cell>
          <cell r="E1" t="str">
            <v>Earn  Base</v>
          </cell>
          <cell r="F1" t="str">
            <v>Retail Price</v>
          </cell>
          <cell r="G1" t="str">
            <v>Unreg.
sales tax</v>
          </cell>
          <cell r="H1" t="str">
            <v>Reg.sales tax</v>
          </cell>
          <cell r="I1" t="str">
            <v>Product
Type</v>
          </cell>
        </row>
        <row r="2">
          <cell r="A2">
            <v>909</v>
          </cell>
          <cell r="B2" t="str">
            <v>Processing Fee - Supervisor</v>
          </cell>
          <cell r="C2" t="str">
            <v>(1)</v>
          </cell>
          <cell r="D2">
            <v>0</v>
          </cell>
          <cell r="E2">
            <v>2700</v>
          </cell>
          <cell r="F2">
            <v>2700</v>
          </cell>
          <cell r="G2">
            <v>0</v>
          </cell>
          <cell r="H2">
            <v>0</v>
          </cell>
          <cell r="I2" t="str">
            <v>L</v>
          </cell>
        </row>
        <row r="3">
          <cell r="A3">
            <v>1270</v>
          </cell>
          <cell r="B3" t="str">
            <v>Formula 1 - Protein Drink Mix - Vanilla - 500g</v>
          </cell>
          <cell r="C3" t="str">
            <v>(1)</v>
          </cell>
          <cell r="D3">
            <v>21.75</v>
          </cell>
          <cell r="E3">
            <v>900</v>
          </cell>
          <cell r="F3">
            <v>900</v>
          </cell>
          <cell r="G3">
            <v>7</v>
          </cell>
          <cell r="H3">
            <v>0</v>
          </cell>
          <cell r="I3" t="str">
            <v>P</v>
          </cell>
        </row>
        <row r="4">
          <cell r="A4">
            <v>1271</v>
          </cell>
          <cell r="B4" t="str">
            <v>Formula 1 - Protein Drink Mix- Vanilla - 200g</v>
          </cell>
          <cell r="C4" t="str">
            <v>(1)</v>
          </cell>
          <cell r="D4">
            <v>8.6999999999999993</v>
          </cell>
          <cell r="E4">
            <v>425</v>
          </cell>
          <cell r="F4">
            <v>425</v>
          </cell>
          <cell r="G4">
            <v>7</v>
          </cell>
          <cell r="H4">
            <v>0</v>
          </cell>
          <cell r="I4" t="str">
            <v>P</v>
          </cell>
        </row>
        <row r="5">
          <cell r="A5">
            <v>1272</v>
          </cell>
          <cell r="B5" t="str">
            <v>Formula 1 - Protein Drink Mix - Chocolate - 500g</v>
          </cell>
          <cell r="C5" t="str">
            <v>(1)</v>
          </cell>
          <cell r="D5">
            <v>21.75</v>
          </cell>
          <cell r="E5">
            <v>900</v>
          </cell>
          <cell r="F5">
            <v>900</v>
          </cell>
          <cell r="G5">
            <v>7</v>
          </cell>
          <cell r="H5">
            <v>0</v>
          </cell>
          <cell r="I5" t="str">
            <v>P</v>
          </cell>
        </row>
        <row r="6">
          <cell r="A6">
            <v>1273</v>
          </cell>
          <cell r="B6" t="str">
            <v>Formula 1 - Protein Drink Mix - Chocolate - 200g</v>
          </cell>
          <cell r="C6" t="str">
            <v>(1)</v>
          </cell>
          <cell r="D6">
            <v>8.6999999999999993</v>
          </cell>
          <cell r="E6">
            <v>425</v>
          </cell>
          <cell r="F6">
            <v>425</v>
          </cell>
          <cell r="G6">
            <v>7</v>
          </cell>
          <cell r="H6">
            <v>0</v>
          </cell>
          <cell r="I6" t="str">
            <v>P</v>
          </cell>
        </row>
        <row r="7">
          <cell r="A7">
            <v>1274</v>
          </cell>
          <cell r="B7" t="str">
            <v>Formula 1 - Protein Drink Mix - Mango - 500g</v>
          </cell>
          <cell r="C7" t="str">
            <v>(1)</v>
          </cell>
          <cell r="D7">
            <v>21.75</v>
          </cell>
          <cell r="E7">
            <v>900</v>
          </cell>
          <cell r="F7">
            <v>900</v>
          </cell>
          <cell r="G7">
            <v>7</v>
          </cell>
          <cell r="H7">
            <v>0</v>
          </cell>
          <cell r="I7" t="str">
            <v>P</v>
          </cell>
        </row>
        <row r="8">
          <cell r="A8">
            <v>1275</v>
          </cell>
          <cell r="B8" t="str">
            <v>Formula 1 - Protein Drink Mix - Mango - 200g</v>
          </cell>
          <cell r="C8" t="str">
            <v>(1)</v>
          </cell>
          <cell r="D8">
            <v>8.6999999999999993</v>
          </cell>
          <cell r="E8">
            <v>425</v>
          </cell>
          <cell r="F8">
            <v>425</v>
          </cell>
          <cell r="G8">
            <v>7</v>
          </cell>
          <cell r="H8">
            <v>0</v>
          </cell>
          <cell r="I8" t="str">
            <v>P</v>
          </cell>
        </row>
        <row r="9">
          <cell r="A9">
            <v>1276</v>
          </cell>
          <cell r="B9" t="str">
            <v>Formula 2 - Multivitamin Mineral &amp; Herbal (90 Tablets)</v>
          </cell>
          <cell r="C9" t="str">
            <v>(1)</v>
          </cell>
          <cell r="D9">
            <v>19.95</v>
          </cell>
          <cell r="E9">
            <v>825</v>
          </cell>
          <cell r="F9">
            <v>825</v>
          </cell>
          <cell r="G9">
            <v>7</v>
          </cell>
          <cell r="H9">
            <v>0</v>
          </cell>
          <cell r="I9" t="str">
            <v>P</v>
          </cell>
        </row>
        <row r="10">
          <cell r="A10">
            <v>1277</v>
          </cell>
          <cell r="B10" t="str">
            <v>Formula 3 - Cell Activator (120 Tablets)</v>
          </cell>
          <cell r="C10" t="str">
            <v>(1)</v>
          </cell>
          <cell r="D10">
            <v>20.5</v>
          </cell>
          <cell r="E10">
            <v>850</v>
          </cell>
          <cell r="F10">
            <v>850</v>
          </cell>
          <cell r="G10">
            <v>7</v>
          </cell>
          <cell r="H10">
            <v>0</v>
          </cell>
          <cell r="I10" t="str">
            <v>P</v>
          </cell>
        </row>
        <row r="11">
          <cell r="A11">
            <v>1278</v>
          </cell>
          <cell r="B11" t="str">
            <v>Activated Fibre (90 Tablets)</v>
          </cell>
          <cell r="C11" t="str">
            <v>(1)</v>
          </cell>
          <cell r="D11">
            <v>15.75</v>
          </cell>
          <cell r="E11">
            <v>675</v>
          </cell>
          <cell r="F11">
            <v>675</v>
          </cell>
          <cell r="G11">
            <v>7</v>
          </cell>
          <cell r="H11">
            <v>0</v>
          </cell>
          <cell r="I11" t="str">
            <v>P</v>
          </cell>
        </row>
        <row r="12">
          <cell r="A12">
            <v>1279</v>
          </cell>
          <cell r="B12" t="str">
            <v>DinoKidsTM Shake - Chocolicious - 200g</v>
          </cell>
          <cell r="C12" t="str">
            <v>(1)</v>
          </cell>
          <cell r="D12">
            <v>9.6</v>
          </cell>
          <cell r="E12">
            <v>460</v>
          </cell>
          <cell r="F12">
            <v>460</v>
          </cell>
          <cell r="G12">
            <v>7</v>
          </cell>
          <cell r="H12">
            <v>0</v>
          </cell>
          <cell r="I12" t="str">
            <v>P</v>
          </cell>
        </row>
        <row r="13">
          <cell r="A13">
            <v>1286</v>
          </cell>
          <cell r="B13" t="str">
            <v>Formula 3 - Cell Activator (40 Tablets)</v>
          </cell>
          <cell r="C13" t="str">
            <v>(1)</v>
          </cell>
          <cell r="D13">
            <v>6.8</v>
          </cell>
          <cell r="E13">
            <v>320</v>
          </cell>
          <cell r="F13">
            <v>320</v>
          </cell>
          <cell r="G13">
            <v>7</v>
          </cell>
          <cell r="H13">
            <v>0</v>
          </cell>
          <cell r="I13" t="str">
            <v>P</v>
          </cell>
        </row>
        <row r="14">
          <cell r="A14">
            <v>1287</v>
          </cell>
          <cell r="B14" t="str">
            <v>Formula 2 - Multivitamin Mineral &amp; Herbal (15 Tablets)</v>
          </cell>
          <cell r="C14" t="str">
            <v>(1)</v>
          </cell>
          <cell r="D14">
            <v>3.3</v>
          </cell>
          <cell r="E14">
            <v>155</v>
          </cell>
          <cell r="F14">
            <v>155</v>
          </cell>
          <cell r="G14">
            <v>7</v>
          </cell>
          <cell r="H14">
            <v>0</v>
          </cell>
          <cell r="I14" t="str">
            <v>P</v>
          </cell>
        </row>
        <row r="15">
          <cell r="A15">
            <v>1288</v>
          </cell>
          <cell r="B15" t="str">
            <v>Activated Fibre (25 Tablets)</v>
          </cell>
          <cell r="C15" t="str">
            <v>(1)</v>
          </cell>
          <cell r="D15">
            <v>4.4000000000000004</v>
          </cell>
          <cell r="E15">
            <v>210</v>
          </cell>
          <cell r="F15">
            <v>210</v>
          </cell>
          <cell r="G15">
            <v>7</v>
          </cell>
          <cell r="H15">
            <v>0</v>
          </cell>
          <cell r="I15" t="str">
            <v>P</v>
          </cell>
        </row>
        <row r="16">
          <cell r="A16">
            <v>3544</v>
          </cell>
          <cell r="B16" t="str">
            <v>Quick Start - Convenience - Vanilla - 500g</v>
          </cell>
          <cell r="C16" t="str">
            <v>(1)</v>
          </cell>
          <cell r="D16">
            <v>21.75</v>
          </cell>
          <cell r="E16">
            <v>900</v>
          </cell>
          <cell r="F16">
            <v>900</v>
          </cell>
          <cell r="G16">
            <v>7</v>
          </cell>
          <cell r="H16">
            <v>0</v>
          </cell>
          <cell r="I16" t="str">
            <v>P</v>
          </cell>
        </row>
        <row r="17">
          <cell r="A17">
            <v>3545</v>
          </cell>
          <cell r="B17" t="str">
            <v>Quick Start - Convenience - Chocolate - 500g</v>
          </cell>
          <cell r="C17" t="str">
            <v>(1)</v>
          </cell>
          <cell r="D17">
            <v>21.75</v>
          </cell>
          <cell r="E17">
            <v>900</v>
          </cell>
          <cell r="F17">
            <v>900</v>
          </cell>
          <cell r="G17">
            <v>7</v>
          </cell>
          <cell r="H17">
            <v>0</v>
          </cell>
          <cell r="I17" t="str">
            <v>P</v>
          </cell>
        </row>
        <row r="18">
          <cell r="A18">
            <v>3546</v>
          </cell>
          <cell r="B18" t="str">
            <v>Quick Start - Convenience - Mango - 500g</v>
          </cell>
          <cell r="C18" t="str">
            <v>(1)</v>
          </cell>
          <cell r="D18">
            <v>21.75</v>
          </cell>
          <cell r="E18">
            <v>900</v>
          </cell>
          <cell r="F18">
            <v>900</v>
          </cell>
          <cell r="G18">
            <v>7</v>
          </cell>
          <cell r="H18">
            <v>0</v>
          </cell>
          <cell r="I18" t="str">
            <v>P</v>
          </cell>
        </row>
        <row r="19">
          <cell r="A19">
            <v>3547</v>
          </cell>
          <cell r="B19" t="str">
            <v>Quick Start - Convenience - Vanilla - 200g</v>
          </cell>
          <cell r="C19" t="str">
            <v>(1)</v>
          </cell>
          <cell r="D19">
            <v>8.6999999999999993</v>
          </cell>
          <cell r="E19">
            <v>425</v>
          </cell>
          <cell r="F19">
            <v>425</v>
          </cell>
          <cell r="G19">
            <v>7</v>
          </cell>
          <cell r="H19">
            <v>0</v>
          </cell>
          <cell r="I19" t="str">
            <v>P</v>
          </cell>
        </row>
        <row r="20">
          <cell r="A20">
            <v>3548</v>
          </cell>
          <cell r="B20" t="str">
            <v>Quick Start - Convenience - Chocolate - 200g</v>
          </cell>
          <cell r="C20" t="str">
            <v>(1)</v>
          </cell>
          <cell r="D20">
            <v>8.6999999999999993</v>
          </cell>
          <cell r="E20">
            <v>425</v>
          </cell>
          <cell r="F20">
            <v>425</v>
          </cell>
          <cell r="G20">
            <v>7</v>
          </cell>
          <cell r="H20">
            <v>0</v>
          </cell>
          <cell r="I20" t="str">
            <v>P</v>
          </cell>
        </row>
        <row r="21">
          <cell r="A21">
            <v>3549</v>
          </cell>
          <cell r="B21" t="str">
            <v>Quick Start - Convenience - Mango - 200g</v>
          </cell>
          <cell r="C21" t="str">
            <v>(1)</v>
          </cell>
          <cell r="D21">
            <v>8.6999999999999993</v>
          </cell>
          <cell r="E21">
            <v>425</v>
          </cell>
          <cell r="F21">
            <v>425</v>
          </cell>
          <cell r="G21">
            <v>7</v>
          </cell>
          <cell r="H21">
            <v>0</v>
          </cell>
          <cell r="I21" t="str">
            <v>P</v>
          </cell>
        </row>
        <row r="22">
          <cell r="A22">
            <v>3550</v>
          </cell>
          <cell r="B22" t="str">
            <v>Advanced - Convenience - Vanilla - 500g, &amp; Formula 2 - Multivitamin Mineral &amp; Herbal (90 Tablets)</v>
          </cell>
          <cell r="C22" t="str">
            <v>(1)</v>
          </cell>
          <cell r="D22">
            <v>41.7</v>
          </cell>
          <cell r="E22">
            <v>1725</v>
          </cell>
          <cell r="F22">
            <v>1725</v>
          </cell>
          <cell r="G22">
            <v>7</v>
          </cell>
          <cell r="H22">
            <v>0</v>
          </cell>
          <cell r="I22" t="str">
            <v>P</v>
          </cell>
        </row>
        <row r="23">
          <cell r="A23">
            <v>3551</v>
          </cell>
          <cell r="B23" t="str">
            <v>Advanced - Convenience - Chocolate - 500g, &amp; Formula 2 - Multivitamin Mineral &amp; Herbal (90 Tablets)</v>
          </cell>
          <cell r="C23" t="str">
            <v>(1)</v>
          </cell>
          <cell r="D23">
            <v>41.7</v>
          </cell>
          <cell r="E23">
            <v>1725</v>
          </cell>
          <cell r="F23">
            <v>1725</v>
          </cell>
          <cell r="G23">
            <v>7</v>
          </cell>
          <cell r="H23">
            <v>0</v>
          </cell>
          <cell r="I23" t="str">
            <v>P</v>
          </cell>
        </row>
        <row r="24">
          <cell r="A24">
            <v>3552</v>
          </cell>
          <cell r="B24" t="str">
            <v>Advanced - Convenience - Mango - 500g, &amp; Formula 2 - Multivitamin Mineral &amp; Herbal (90 Tablets)</v>
          </cell>
          <cell r="C24" t="str">
            <v>(1)</v>
          </cell>
          <cell r="D24">
            <v>41.7</v>
          </cell>
          <cell r="E24">
            <v>1725</v>
          </cell>
          <cell r="F24">
            <v>1725</v>
          </cell>
          <cell r="G24">
            <v>7</v>
          </cell>
          <cell r="H24">
            <v>0</v>
          </cell>
          <cell r="I24" t="str">
            <v>P</v>
          </cell>
        </row>
        <row r="25">
          <cell r="A25">
            <v>3553</v>
          </cell>
          <cell r="B25" t="str">
            <v>Advanced - Convenience - Vanilla - 200g, &amp; Formula 2 - Multivitamin Mineral &amp; Herbal (15 Tablets)</v>
          </cell>
          <cell r="C25" t="str">
            <v>(1)</v>
          </cell>
          <cell r="D25">
            <v>12</v>
          </cell>
          <cell r="E25">
            <v>580</v>
          </cell>
          <cell r="F25">
            <v>580</v>
          </cell>
          <cell r="G25">
            <v>7</v>
          </cell>
          <cell r="H25">
            <v>0</v>
          </cell>
          <cell r="I25" t="str">
            <v>P</v>
          </cell>
        </row>
        <row r="26">
          <cell r="A26">
            <v>3554</v>
          </cell>
          <cell r="B26" t="str">
            <v>Advanced - Convenience - Chocolate - 200g, &amp; Formula 2 - Multivitamin Mineral &amp; Herbal (15 Tablets)</v>
          </cell>
          <cell r="C26" t="str">
            <v>(1)</v>
          </cell>
          <cell r="D26">
            <v>12</v>
          </cell>
          <cell r="E26">
            <v>580</v>
          </cell>
          <cell r="F26">
            <v>580</v>
          </cell>
          <cell r="G26">
            <v>7</v>
          </cell>
          <cell r="H26">
            <v>0</v>
          </cell>
          <cell r="I26" t="str">
            <v>P</v>
          </cell>
        </row>
        <row r="27">
          <cell r="A27">
            <v>3555</v>
          </cell>
          <cell r="B27" t="str">
            <v>Advanced - Convenience - Mango - 200g, &amp; Formula 2 - Multivitamin Mineral &amp; Herbal (15 Tablets)</v>
          </cell>
          <cell r="C27" t="str">
            <v>(1)</v>
          </cell>
          <cell r="D27">
            <v>12</v>
          </cell>
          <cell r="E27">
            <v>580</v>
          </cell>
          <cell r="F27">
            <v>580</v>
          </cell>
          <cell r="G27">
            <v>7</v>
          </cell>
          <cell r="H27">
            <v>0</v>
          </cell>
          <cell r="I27" t="str">
            <v>P</v>
          </cell>
        </row>
        <row r="28">
          <cell r="A28">
            <v>3556</v>
          </cell>
          <cell r="B28" t="str">
            <v>Ultimate - Convenience - Vanilla - 500g, Formula 2 - Multivitamin Mineral &amp; Herbal (90 Tablets), Formula 3 - Cell Activator (120 Tablets), &amp; Activated Fibre ( Tablets)</v>
          </cell>
          <cell r="C28" t="str">
            <v>(1)</v>
          </cell>
          <cell r="D28">
            <v>77.95</v>
          </cell>
          <cell r="E28">
            <v>3250</v>
          </cell>
          <cell r="F28">
            <v>3250</v>
          </cell>
          <cell r="G28">
            <v>7</v>
          </cell>
          <cell r="H28">
            <v>0</v>
          </cell>
          <cell r="I28" t="str">
            <v>P</v>
          </cell>
        </row>
        <row r="29">
          <cell r="A29">
            <v>3557</v>
          </cell>
          <cell r="B29" t="str">
            <v>Ultimate - Convenience - Chocolate - 500g, Formula 2 - Multivitamin Mineral &amp; Herbal (90 Tablets), Formula 3 - Cell Activator (120 Tablets), &amp; Activated Fibre (100 Tablets)</v>
          </cell>
          <cell r="C29" t="str">
            <v>(1)</v>
          </cell>
          <cell r="D29">
            <v>77.95</v>
          </cell>
          <cell r="E29">
            <v>3250</v>
          </cell>
          <cell r="F29">
            <v>3250</v>
          </cell>
          <cell r="G29">
            <v>7</v>
          </cell>
          <cell r="H29">
            <v>0</v>
          </cell>
          <cell r="I29" t="str">
            <v>P</v>
          </cell>
        </row>
        <row r="30">
          <cell r="A30">
            <v>3558</v>
          </cell>
          <cell r="B30" t="str">
            <v>Ultimate - Convenience - Mango - 500g, Formula 2 - Multivitamin Mineral &amp; Herbal (90 Tablets), Formula 3 - Cell Activator (120 Tablets), &amp; Activated Fibre (100 Tablets)</v>
          </cell>
          <cell r="C30" t="str">
            <v>(1)</v>
          </cell>
          <cell r="D30">
            <v>77.95</v>
          </cell>
          <cell r="E30">
            <v>3250</v>
          </cell>
          <cell r="F30">
            <v>3250</v>
          </cell>
          <cell r="G30">
            <v>7</v>
          </cell>
          <cell r="H30">
            <v>0</v>
          </cell>
          <cell r="I30" t="str">
            <v>P</v>
          </cell>
        </row>
        <row r="31">
          <cell r="A31">
            <v>3559</v>
          </cell>
          <cell r="B31" t="str">
            <v>Ultimate - Convenience - Vanilla - 200g, Formula 2 - Multivitamin Mineral &amp; Herbal (15 Tablets), Formula 3 - Cell Activator (40 Tablets), &amp; Activated Fibre (25 Tablets)</v>
          </cell>
          <cell r="C31" t="str">
            <v>(1)</v>
          </cell>
          <cell r="D31">
            <v>23.2</v>
          </cell>
          <cell r="E31">
            <v>1110</v>
          </cell>
          <cell r="F31">
            <v>1110</v>
          </cell>
          <cell r="G31">
            <v>7</v>
          </cell>
          <cell r="H31">
            <v>0</v>
          </cell>
          <cell r="I31" t="str">
            <v>P</v>
          </cell>
        </row>
        <row r="32">
          <cell r="A32">
            <v>3560</v>
          </cell>
          <cell r="B32" t="str">
            <v>Ultimate - Convenience - Chocolate - 200g, Formula 2 - Multivitamin Mineral &amp; Herbal (15 Tablets), Formula 3 - Cell Activator (40 Tablets), &amp; Activated Fibre (25 Tablets)</v>
          </cell>
          <cell r="C32" t="str">
            <v>(1)</v>
          </cell>
          <cell r="D32">
            <v>23.2</v>
          </cell>
          <cell r="E32">
            <v>1110</v>
          </cell>
          <cell r="F32">
            <v>1110</v>
          </cell>
          <cell r="G32">
            <v>7</v>
          </cell>
          <cell r="H32">
            <v>0</v>
          </cell>
          <cell r="I32" t="str">
            <v>P</v>
          </cell>
        </row>
        <row r="33">
          <cell r="A33">
            <v>3561</v>
          </cell>
          <cell r="B33" t="str">
            <v>Ultimate - Convenience - Mango - 200g, Formula 2 - Multivitamin Mineral &amp; Herbal (15 Tablets), Formula 3 - Cell Activator (40 Tablets), &amp; Activated Fibre (25 Tablets)</v>
          </cell>
          <cell r="C33" t="str">
            <v>(1)</v>
          </cell>
          <cell r="D33">
            <v>23.2</v>
          </cell>
          <cell r="E33">
            <v>1110</v>
          </cell>
          <cell r="F33">
            <v>1110</v>
          </cell>
          <cell r="G33">
            <v>7</v>
          </cell>
          <cell r="H33">
            <v>0</v>
          </cell>
          <cell r="I33" t="str">
            <v>P</v>
          </cell>
        </row>
        <row r="34">
          <cell r="A34">
            <v>5001</v>
          </cell>
          <cell r="B34" t="str">
            <v>Form - Retail Order</v>
          </cell>
          <cell r="C34" t="str">
            <v>(20)</v>
          </cell>
          <cell r="D34">
            <v>0</v>
          </cell>
          <cell r="E34">
            <v>88</v>
          </cell>
          <cell r="F34">
            <v>88</v>
          </cell>
          <cell r="G34">
            <v>0</v>
          </cell>
          <cell r="H34">
            <v>0</v>
          </cell>
          <cell r="I34" t="str">
            <v>L</v>
          </cell>
        </row>
        <row r="35">
          <cell r="A35">
            <v>5002</v>
          </cell>
          <cell r="B35" t="str">
            <v>Form - Product Order</v>
          </cell>
          <cell r="C35" t="str">
            <v>(20)</v>
          </cell>
          <cell r="D35">
            <v>0</v>
          </cell>
          <cell r="E35">
            <v>22</v>
          </cell>
          <cell r="F35">
            <v>22</v>
          </cell>
          <cell r="G35">
            <v>0</v>
          </cell>
          <cell r="H35">
            <v>0</v>
          </cell>
          <cell r="I35" t="str">
            <v>L</v>
          </cell>
        </row>
        <row r="36">
          <cell r="A36">
            <v>5003</v>
          </cell>
          <cell r="B36" t="str">
            <v>Career Book - International Business Opportunity</v>
          </cell>
          <cell r="C36" t="str">
            <v>(1)</v>
          </cell>
          <cell r="D36">
            <v>0</v>
          </cell>
          <cell r="E36">
            <v>492</v>
          </cell>
          <cell r="F36">
            <v>492</v>
          </cell>
          <cell r="G36">
            <v>0</v>
          </cell>
          <cell r="H36">
            <v>0</v>
          </cell>
          <cell r="I36" t="str">
            <v>L</v>
          </cell>
        </row>
        <row r="37">
          <cell r="A37">
            <v>5013</v>
          </cell>
          <cell r="B37" t="str">
            <v>Form - Supervisor Application</v>
          </cell>
          <cell r="C37" t="str">
            <v>(20)</v>
          </cell>
          <cell r="D37">
            <v>0</v>
          </cell>
          <cell r="E37">
            <v>20</v>
          </cell>
          <cell r="F37">
            <v>20</v>
          </cell>
          <cell r="G37">
            <v>0</v>
          </cell>
          <cell r="H37">
            <v>0</v>
          </cell>
          <cell r="I37" t="str">
            <v>L</v>
          </cell>
        </row>
        <row r="38">
          <cell r="A38">
            <v>5074</v>
          </cell>
          <cell r="B38" t="str">
            <v>Form - Ten Customer / 70%</v>
          </cell>
          <cell r="C38" t="str">
            <v>(20)</v>
          </cell>
          <cell r="D38">
            <v>0</v>
          </cell>
          <cell r="E38">
            <v>22</v>
          </cell>
          <cell r="F38">
            <v>22</v>
          </cell>
          <cell r="G38">
            <v>0</v>
          </cell>
          <cell r="H38">
            <v>0</v>
          </cell>
          <cell r="I38" t="str">
            <v>L</v>
          </cell>
        </row>
        <row r="39">
          <cell r="A39">
            <v>5087</v>
          </cell>
          <cell r="B39" t="str">
            <v>Form - Art of Promotion &amp; Literature</v>
          </cell>
          <cell r="C39" t="str">
            <v>(20)</v>
          </cell>
          <cell r="D39">
            <v>0</v>
          </cell>
          <cell r="E39">
            <v>22</v>
          </cell>
          <cell r="F39">
            <v>22</v>
          </cell>
          <cell r="G39">
            <v>0</v>
          </cell>
          <cell r="H39">
            <v>0</v>
          </cell>
          <cell r="I39" t="str">
            <v>L</v>
          </cell>
        </row>
        <row r="40">
          <cell r="A40">
            <v>5192</v>
          </cell>
          <cell r="B40" t="str">
            <v>Flyer - Results</v>
          </cell>
          <cell r="C40" t="str">
            <v>(100)</v>
          </cell>
          <cell r="D40">
            <v>0</v>
          </cell>
          <cell r="E40">
            <v>90</v>
          </cell>
          <cell r="F40">
            <v>90</v>
          </cell>
          <cell r="G40">
            <v>0</v>
          </cell>
          <cell r="H40">
            <v>0</v>
          </cell>
          <cell r="I40" t="str">
            <v>L</v>
          </cell>
        </row>
        <row r="41">
          <cell r="A41">
            <v>5210</v>
          </cell>
          <cell r="B41" t="str">
            <v>Brochure - International Success Training System</v>
          </cell>
          <cell r="C41" t="str">
            <v>(10)</v>
          </cell>
          <cell r="D41">
            <v>0</v>
          </cell>
          <cell r="E41">
            <v>93</v>
          </cell>
          <cell r="F41">
            <v>93</v>
          </cell>
          <cell r="G41">
            <v>0</v>
          </cell>
          <cell r="H41">
            <v>0</v>
          </cell>
          <cell r="I41" t="str">
            <v>L</v>
          </cell>
        </row>
        <row r="42">
          <cell r="A42">
            <v>5352</v>
          </cell>
          <cell r="B42" t="str">
            <v>International Business Pack</v>
          </cell>
          <cell r="C42" t="str">
            <v>(1)</v>
          </cell>
          <cell r="D42">
            <v>0</v>
          </cell>
          <cell r="E42">
            <v>999</v>
          </cell>
          <cell r="F42">
            <v>999</v>
          </cell>
          <cell r="G42">
            <v>7</v>
          </cell>
          <cell r="H42">
            <v>0</v>
          </cell>
          <cell r="I42" t="str">
            <v>L</v>
          </cell>
        </row>
        <row r="43">
          <cell r="A43">
            <v>5702</v>
          </cell>
          <cell r="B43" t="str">
            <v>Brochure - Mini - Product</v>
          </cell>
          <cell r="C43" t="str">
            <v>(10)</v>
          </cell>
          <cell r="D43">
            <v>0</v>
          </cell>
          <cell r="E43">
            <v>53</v>
          </cell>
          <cell r="F43">
            <v>53</v>
          </cell>
          <cell r="G43">
            <v>0</v>
          </cell>
          <cell r="H43">
            <v>0</v>
          </cell>
          <cell r="I43" t="str">
            <v>L</v>
          </cell>
        </row>
        <row r="44">
          <cell r="A44">
            <v>7991</v>
          </cell>
          <cell r="B44" t="str">
            <v xml:space="preserve">Shaker Cup - Clear </v>
          </cell>
          <cell r="C44" t="str">
            <v>(1)</v>
          </cell>
          <cell r="D44">
            <v>0.35</v>
          </cell>
          <cell r="E44">
            <v>168</v>
          </cell>
          <cell r="F44">
            <v>168</v>
          </cell>
          <cell r="G44">
            <v>6</v>
          </cell>
          <cell r="H44">
            <v>0</v>
          </cell>
          <cell r="I44" t="str">
            <v>A</v>
          </cell>
        </row>
        <row r="45">
          <cell r="A45">
            <v>7992</v>
          </cell>
          <cell r="B45" t="str">
            <v>Tablet Box - Green - Small</v>
          </cell>
          <cell r="C45" t="str">
            <v>(1)</v>
          </cell>
          <cell r="D45">
            <v>0.1</v>
          </cell>
          <cell r="E45">
            <v>33</v>
          </cell>
          <cell r="F45">
            <v>33</v>
          </cell>
          <cell r="G45">
            <v>6</v>
          </cell>
          <cell r="H45">
            <v>0</v>
          </cell>
          <cell r="I45" t="str">
            <v>A</v>
          </cell>
        </row>
        <row r="46">
          <cell r="A46">
            <v>7993</v>
          </cell>
          <cell r="B46" t="str">
            <v>Decal - HerbalifeTM A Way of Life - 4½ Round</v>
          </cell>
          <cell r="C46" t="str">
            <v>(1)</v>
          </cell>
          <cell r="D46">
            <v>0.05</v>
          </cell>
          <cell r="E46">
            <v>24</v>
          </cell>
          <cell r="F46">
            <v>24</v>
          </cell>
          <cell r="G46">
            <v>6</v>
          </cell>
          <cell r="H46">
            <v>0</v>
          </cell>
          <cell r="I46" t="str">
            <v>A</v>
          </cell>
        </row>
        <row r="47">
          <cell r="A47">
            <v>7994</v>
          </cell>
          <cell r="B47" t="str">
            <v>Button - Lose Weight Now</v>
          </cell>
          <cell r="C47" t="str">
            <v>(1)</v>
          </cell>
          <cell r="D47">
            <v>0.05</v>
          </cell>
          <cell r="E47">
            <v>20</v>
          </cell>
          <cell r="F47">
            <v>20</v>
          </cell>
          <cell r="G47">
            <v>6</v>
          </cell>
          <cell r="H47">
            <v>0</v>
          </cell>
          <cell r="I47" t="str">
            <v>A</v>
          </cell>
        </row>
        <row r="48">
          <cell r="A48">
            <v>7995</v>
          </cell>
          <cell r="B48" t="str">
            <v>Button - I © HerbalifeTM</v>
          </cell>
          <cell r="C48" t="str">
            <v>(1)</v>
          </cell>
          <cell r="D48">
            <v>0.05</v>
          </cell>
          <cell r="E48">
            <v>20</v>
          </cell>
          <cell r="F48">
            <v>20</v>
          </cell>
          <cell r="G48">
            <v>6</v>
          </cell>
          <cell r="H48">
            <v>0</v>
          </cell>
          <cell r="I48" t="str">
            <v>A</v>
          </cell>
        </row>
        <row r="49">
          <cell r="A49">
            <v>7996</v>
          </cell>
          <cell r="B49" t="str">
            <v>Button - I've Lost…</v>
          </cell>
          <cell r="C49" t="str">
            <v>(1)</v>
          </cell>
          <cell r="D49">
            <v>0.05</v>
          </cell>
          <cell r="E49">
            <v>20</v>
          </cell>
          <cell r="F49">
            <v>20</v>
          </cell>
          <cell r="G49">
            <v>6</v>
          </cell>
          <cell r="H49">
            <v>0</v>
          </cell>
          <cell r="I49" t="str">
            <v>A</v>
          </cell>
        </row>
        <row r="50">
          <cell r="A50">
            <v>7997</v>
          </cell>
          <cell r="B50" t="str">
            <v>Tape Measure - Tyvek</v>
          </cell>
          <cell r="C50" t="str">
            <v>(1)</v>
          </cell>
          <cell r="D50">
            <v>0.05</v>
          </cell>
          <cell r="E50">
            <v>33</v>
          </cell>
          <cell r="F50">
            <v>33</v>
          </cell>
          <cell r="G50">
            <v>6</v>
          </cell>
          <cell r="H50">
            <v>0</v>
          </cell>
          <cell r="I50" t="str">
            <v>A</v>
          </cell>
        </row>
        <row r="51">
          <cell r="A51">
            <v>7998</v>
          </cell>
          <cell r="B51" t="str">
            <v>Container - Formula 1 - 2 oz</v>
          </cell>
          <cell r="C51" t="str">
            <v>(1)</v>
          </cell>
          <cell r="D51">
            <v>0.1</v>
          </cell>
          <cell r="E51">
            <v>40</v>
          </cell>
          <cell r="F51">
            <v>40</v>
          </cell>
          <cell r="G51">
            <v>6</v>
          </cell>
          <cell r="H51">
            <v>0</v>
          </cell>
          <cell r="I51" t="str">
            <v>A</v>
          </cell>
        </row>
        <row r="52">
          <cell r="A52">
            <v>8611</v>
          </cell>
          <cell r="B52" t="str">
            <v>Plastic Bags - Medium</v>
          </cell>
          <cell r="C52" t="str">
            <v>(1)</v>
          </cell>
          <cell r="D52">
            <v>0</v>
          </cell>
          <cell r="E52">
            <v>214</v>
          </cell>
          <cell r="F52">
            <v>214</v>
          </cell>
          <cell r="G52">
            <v>7</v>
          </cell>
          <cell r="H52">
            <v>0</v>
          </cell>
          <cell r="I52" t="str">
            <v>A</v>
          </cell>
        </row>
        <row r="53">
          <cell r="A53">
            <v>8949</v>
          </cell>
          <cell r="B53" t="str">
            <v>Video - Welcome</v>
          </cell>
          <cell r="C53" t="str">
            <v>(1)</v>
          </cell>
          <cell r="D53">
            <v>0</v>
          </cell>
          <cell r="E53">
            <v>194</v>
          </cell>
          <cell r="F53">
            <v>194</v>
          </cell>
          <cell r="G53">
            <v>7</v>
          </cell>
          <cell r="H53">
            <v>0</v>
          </cell>
          <cell r="I53" t="str">
            <v>A</v>
          </cell>
        </row>
        <row r="54">
          <cell r="A54">
            <v>9269</v>
          </cell>
          <cell r="B54" t="str">
            <v>Journal - de Castro Family</v>
          </cell>
          <cell r="C54" t="str">
            <v>(1)</v>
          </cell>
          <cell r="D54">
            <v>0</v>
          </cell>
          <cell r="E54">
            <v>62</v>
          </cell>
          <cell r="F54">
            <v>62</v>
          </cell>
          <cell r="G54">
            <v>0</v>
          </cell>
          <cell r="H54">
            <v>0</v>
          </cell>
          <cell r="I54" t="str">
            <v>A</v>
          </cell>
        </row>
        <row r="55">
          <cell r="A55">
            <v>9270</v>
          </cell>
          <cell r="B55" t="str">
            <v>Journal - de Castro Family</v>
          </cell>
          <cell r="C55" t="str">
            <v>(1)</v>
          </cell>
          <cell r="D55">
            <v>0</v>
          </cell>
          <cell r="E55">
            <v>310</v>
          </cell>
          <cell r="F55">
            <v>310</v>
          </cell>
          <cell r="G55">
            <v>0</v>
          </cell>
          <cell r="H55">
            <v>0</v>
          </cell>
          <cell r="I55" t="str">
            <v>A</v>
          </cell>
        </row>
        <row r="56">
          <cell r="A56">
            <v>9909</v>
          </cell>
          <cell r="B56" t="str">
            <v>Processing Fee - Distributor</v>
          </cell>
          <cell r="C56" t="str">
            <v>(1)</v>
          </cell>
          <cell r="D56">
            <v>0</v>
          </cell>
          <cell r="E56">
            <v>450</v>
          </cell>
          <cell r="F56">
            <v>450</v>
          </cell>
          <cell r="G56">
            <v>0</v>
          </cell>
          <cell r="H56">
            <v>0</v>
          </cell>
          <cell r="I56" t="str">
            <v>L</v>
          </cell>
        </row>
        <row r="57">
          <cell r="A57">
            <v>9910</v>
          </cell>
          <cell r="B57" t="str">
            <v>Invalid SKU Number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Stock No.</v>
          </cell>
        </row>
      </sheetData>
      <sheetData sheetId="31">
        <row r="1">
          <cell r="A1" t="str">
            <v>Stock No.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1" t="str">
            <v>Stock No.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">
          <cell r="A1" t="str">
            <v>Stock No.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">
          <cell r="A1" t="str">
            <v>Stock No.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1">
          <cell r="A1" t="str">
            <v>Stock No.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>
        <row r="1">
          <cell r="A1" t="str">
            <v>Stock No.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Stock No.</v>
          </cell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>
        <row r="1">
          <cell r="A1" t="str">
            <v>Stock No.</v>
          </cell>
        </row>
      </sheetData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>
        <row r="1">
          <cell r="A1" t="str">
            <v>Stock No.</v>
          </cell>
        </row>
      </sheetData>
      <sheetData sheetId="493"/>
      <sheetData sheetId="494">
        <row r="1">
          <cell r="A1" t="str">
            <v>Stock No.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>
        <row r="1">
          <cell r="A1" t="str">
            <v>Stock No.</v>
          </cell>
        </row>
      </sheetData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herbalif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CD155"/>
  <sheetViews>
    <sheetView tabSelected="1" view="pageBreakPreview" zoomScale="70" zoomScaleNormal="75" zoomScaleSheetLayoutView="70" workbookViewId="0">
      <pane ySplit="16" topLeftCell="A17" activePane="bottomLeft" state="frozen"/>
      <selection pane="bottomLeft" activeCell="E126" sqref="E126"/>
    </sheetView>
  </sheetViews>
  <sheetFormatPr defaultColWidth="9.140625" defaultRowHeight="15" customHeight="1"/>
  <cols>
    <col min="1" max="1" width="8.5703125" style="62" customWidth="1"/>
    <col min="2" max="2" width="83.42578125" style="62" bestFit="1" customWidth="1"/>
    <col min="3" max="3" width="14.42578125" style="63" customWidth="1"/>
    <col min="4" max="4" width="14.42578125" style="64" customWidth="1"/>
    <col min="5" max="5" width="14.42578125" style="65" customWidth="1"/>
    <col min="6" max="6" width="14.42578125" style="66" customWidth="1"/>
    <col min="7" max="7" width="3.5703125" style="64" hidden="1" customWidth="1"/>
    <col min="8" max="8" width="9.42578125" style="65" bestFit="1" customWidth="1"/>
    <col min="9" max="9" width="18.140625" style="65" customWidth="1"/>
    <col min="10" max="10" width="21.42578125" style="42" customWidth="1"/>
    <col min="11" max="11" width="19.42578125" style="42" customWidth="1"/>
    <col min="12" max="12" width="21.42578125" style="42" customWidth="1"/>
    <col min="13" max="13" width="26.42578125" style="42" customWidth="1"/>
    <col min="14" max="16384" width="9.140625" style="42"/>
  </cols>
  <sheetData>
    <row r="1" spans="1:13" ht="21" customHeight="1">
      <c r="A1" s="226" t="s">
        <v>481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8"/>
    </row>
    <row r="2" spans="1:13" ht="15" customHeight="1">
      <c r="A2" s="10"/>
      <c r="B2" s="17"/>
      <c r="C2" s="43"/>
      <c r="D2" s="11"/>
      <c r="E2" s="44"/>
      <c r="F2" s="45"/>
      <c r="G2" s="46"/>
      <c r="H2" s="44"/>
      <c r="I2" s="15"/>
      <c r="J2" s="14"/>
      <c r="K2" s="47"/>
      <c r="L2" s="48"/>
      <c r="M2" s="49"/>
    </row>
    <row r="3" spans="1:13" ht="15" customHeight="1">
      <c r="A3" s="10"/>
      <c r="B3" s="17"/>
      <c r="C3" s="50"/>
      <c r="D3" s="12"/>
      <c r="E3" s="51"/>
      <c r="F3" s="52"/>
      <c r="G3" s="53"/>
      <c r="H3" s="51"/>
      <c r="I3" s="19" t="s">
        <v>623</v>
      </c>
      <c r="J3" s="20"/>
      <c r="K3" s="19"/>
      <c r="L3" s="54"/>
      <c r="M3" s="49"/>
    </row>
    <row r="4" spans="1:13" ht="15" customHeight="1">
      <c r="A4" s="10"/>
      <c r="B4" s="17"/>
      <c r="C4" s="50"/>
      <c r="D4" s="12"/>
      <c r="E4" s="51"/>
      <c r="F4" s="52"/>
      <c r="G4" s="53"/>
      <c r="H4" s="51"/>
      <c r="I4" s="19" t="s">
        <v>378</v>
      </c>
      <c r="J4" s="20"/>
      <c r="K4" s="19"/>
      <c r="L4" s="54"/>
      <c r="M4" s="49"/>
    </row>
    <row r="5" spans="1:13" ht="15" customHeight="1">
      <c r="A5" s="55"/>
      <c r="B5" s="42"/>
      <c r="C5" s="50"/>
      <c r="D5" s="12"/>
      <c r="E5" s="51"/>
      <c r="F5" s="52"/>
      <c r="G5" s="53"/>
      <c r="H5" s="51"/>
      <c r="I5" s="135" t="s">
        <v>303</v>
      </c>
      <c r="J5" s="20"/>
      <c r="K5" s="21"/>
      <c r="L5" s="48"/>
      <c r="M5" s="49"/>
    </row>
    <row r="6" spans="1:13" ht="15" customHeight="1">
      <c r="A6" s="55"/>
      <c r="B6" s="42"/>
      <c r="C6" s="50"/>
      <c r="D6" s="12"/>
      <c r="E6" s="51"/>
      <c r="F6" s="52"/>
      <c r="G6" s="53"/>
      <c r="H6" s="51"/>
      <c r="I6" s="13"/>
      <c r="J6" s="156"/>
      <c r="K6" s="48"/>
      <c r="L6" s="48"/>
      <c r="M6" s="49"/>
    </row>
    <row r="7" spans="1:13" ht="15" customHeight="1">
      <c r="A7" s="55"/>
      <c r="B7" s="17" t="s">
        <v>4</v>
      </c>
      <c r="C7" s="51"/>
      <c r="D7" s="313" t="s">
        <v>480</v>
      </c>
      <c r="E7" s="148"/>
      <c r="F7" s="148"/>
      <c r="G7" s="51"/>
      <c r="H7" s="51"/>
      <c r="I7" s="51"/>
      <c r="J7" s="51"/>
      <c r="K7" s="51"/>
      <c r="L7" s="51"/>
      <c r="M7" s="157"/>
    </row>
    <row r="8" spans="1:13" ht="15" customHeight="1">
      <c r="A8" s="55"/>
      <c r="B8" s="17" t="s">
        <v>141</v>
      </c>
      <c r="C8" s="51"/>
      <c r="D8" s="314" t="s">
        <v>624</v>
      </c>
      <c r="E8" s="148"/>
      <c r="F8" s="148"/>
      <c r="G8" s="51"/>
      <c r="H8" s="51"/>
      <c r="I8" s="51"/>
      <c r="J8" s="51"/>
      <c r="K8" s="51"/>
      <c r="L8" s="51"/>
      <c r="M8" s="157"/>
    </row>
    <row r="9" spans="1:13" ht="15" customHeight="1">
      <c r="A9" s="55"/>
      <c r="B9" s="17" t="s">
        <v>142</v>
      </c>
      <c r="C9" s="51"/>
      <c r="D9" s="314" t="s">
        <v>625</v>
      </c>
      <c r="E9" s="148"/>
      <c r="F9" s="148"/>
      <c r="G9" s="51"/>
      <c r="H9" s="51"/>
      <c r="I9" s="51"/>
      <c r="J9" s="51"/>
      <c r="K9" s="51"/>
      <c r="L9" s="51"/>
      <c r="M9" s="157"/>
    </row>
    <row r="10" spans="1:13" ht="15" customHeight="1">
      <c r="A10" s="55"/>
      <c r="B10" s="18" t="s">
        <v>5</v>
      </c>
      <c r="C10" s="51"/>
      <c r="D10" s="314" t="s">
        <v>368</v>
      </c>
      <c r="E10" s="148"/>
      <c r="F10" s="148"/>
      <c r="G10" s="51"/>
      <c r="H10" s="51"/>
      <c r="I10" s="51"/>
      <c r="J10" s="51"/>
      <c r="K10" s="51"/>
      <c r="L10" s="51"/>
      <c r="M10" s="157"/>
    </row>
    <row r="11" spans="1:13" ht="15" customHeight="1">
      <c r="A11" s="55"/>
      <c r="B11" s="20" t="s">
        <v>203</v>
      </c>
      <c r="C11" s="51"/>
      <c r="D11" s="315" t="s">
        <v>479</v>
      </c>
      <c r="E11" s="148"/>
      <c r="F11" s="148"/>
      <c r="G11" s="51"/>
      <c r="H11" s="51"/>
      <c r="I11" s="51"/>
      <c r="J11" s="51"/>
      <c r="K11" s="51"/>
      <c r="L11" s="51"/>
      <c r="M11" s="157"/>
    </row>
    <row r="12" spans="1:13" ht="15" customHeight="1">
      <c r="A12" s="55"/>
      <c r="B12" s="20" t="s">
        <v>23</v>
      </c>
      <c r="C12" s="51"/>
      <c r="D12" s="316"/>
      <c r="E12" s="51"/>
      <c r="F12" s="51"/>
      <c r="G12" s="51"/>
      <c r="H12" s="51"/>
      <c r="I12" s="51"/>
      <c r="J12" s="51"/>
      <c r="K12" s="51"/>
      <c r="L12" s="51"/>
      <c r="M12" s="157"/>
    </row>
    <row r="13" spans="1:13" ht="15" customHeight="1">
      <c r="A13" s="55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57"/>
    </row>
    <row r="14" spans="1:13" ht="15" customHeight="1">
      <c r="A14" s="55"/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157"/>
    </row>
    <row r="15" spans="1:13" ht="15" customHeight="1" thickBot="1">
      <c r="A15" s="16"/>
      <c r="B15" s="56" t="s">
        <v>376</v>
      </c>
      <c r="C15" s="56"/>
      <c r="D15" s="56"/>
      <c r="E15" s="56"/>
      <c r="F15" s="56"/>
      <c r="G15" s="56"/>
      <c r="H15" s="114" t="s">
        <v>57</v>
      </c>
      <c r="I15" s="229"/>
      <c r="J15" s="229"/>
      <c r="K15" s="229"/>
      <c r="L15" s="229"/>
      <c r="M15" s="230"/>
    </row>
    <row r="16" spans="1:13" s="3" customFormat="1" ht="47.25" customHeight="1" thickBot="1">
      <c r="A16" s="22" t="s">
        <v>24</v>
      </c>
      <c r="B16" s="23" t="s">
        <v>1</v>
      </c>
      <c r="C16" s="24" t="s">
        <v>3</v>
      </c>
      <c r="D16" s="25" t="s">
        <v>2</v>
      </c>
      <c r="E16" s="26" t="s">
        <v>10</v>
      </c>
      <c r="F16" s="26" t="s">
        <v>16</v>
      </c>
      <c r="G16" s="27"/>
      <c r="H16" s="29">
        <v>0.15</v>
      </c>
      <c r="I16" s="28" t="s">
        <v>143</v>
      </c>
      <c r="J16" s="310">
        <v>0.25</v>
      </c>
      <c r="K16" s="309">
        <v>0.35</v>
      </c>
      <c r="L16" s="308">
        <v>0.42</v>
      </c>
      <c r="M16" s="307">
        <v>0.5</v>
      </c>
    </row>
    <row r="17" spans="1:13" s="4" customFormat="1" ht="15" customHeight="1">
      <c r="A17" s="322" t="s">
        <v>369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4"/>
    </row>
    <row r="18" spans="1:13" s="5" customFormat="1" ht="15" customHeight="1" thickBot="1">
      <c r="A18" s="328" t="s">
        <v>18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30"/>
    </row>
    <row r="19" spans="1:13" s="101" customFormat="1" ht="15" customHeight="1">
      <c r="A19" s="393" t="s">
        <v>389</v>
      </c>
      <c r="B19" s="394" t="s">
        <v>626</v>
      </c>
      <c r="C19" s="395">
        <v>1</v>
      </c>
      <c r="D19" s="207">
        <f t="shared" ref="D19:D44" si="0">VLOOKUP(A19,SKU,5,FALSE)</f>
        <v>31.45</v>
      </c>
      <c r="E19" s="208">
        <f t="shared" ref="E19:E44" si="1">VLOOKUP(A19,SKU,7,FALSE)</f>
        <v>440.21</v>
      </c>
      <c r="F19" s="208">
        <f>VLOOKUP(A19,SKU,6,FALSE)</f>
        <v>490.66</v>
      </c>
      <c r="G19" s="208" t="s">
        <v>7</v>
      </c>
      <c r="H19" s="208">
        <f>(F19)*$H$16</f>
        <v>73.599000000000004</v>
      </c>
      <c r="I19" s="208">
        <f>(F19+H19)</f>
        <v>564.25900000000001</v>
      </c>
      <c r="J19" s="396">
        <f>($F19-($E19*J$16))*1.15</f>
        <v>437.69862499999999</v>
      </c>
      <c r="K19" s="397">
        <f t="shared" ref="K19:M37" si="2">($F19-($E19*K$16))*1.15</f>
        <v>387.07447499999995</v>
      </c>
      <c r="L19" s="398">
        <f t="shared" si="2"/>
        <v>351.63757000000004</v>
      </c>
      <c r="M19" s="399">
        <f t="shared" si="2"/>
        <v>311.13825000000003</v>
      </c>
    </row>
    <row r="20" spans="1:13" s="101" customFormat="1" ht="15" customHeight="1">
      <c r="A20" s="134">
        <v>4471</v>
      </c>
      <c r="B20" s="333" t="s">
        <v>627</v>
      </c>
      <c r="C20" s="334">
        <v>1</v>
      </c>
      <c r="D20" s="96">
        <f t="shared" ref="D20:D29" si="3">VLOOKUP(TEXT(A20,0),SKU,5,FALSE)</f>
        <v>23.95</v>
      </c>
      <c r="E20" s="97">
        <f t="shared" ref="E20:E29" si="4">VLOOKUP(TEXT(A20,0),SKU,7,FALSE)</f>
        <v>440.94</v>
      </c>
      <c r="F20" s="97">
        <f t="shared" ref="F20:F29" si="5">VLOOKUP(TEXT(A20,0),SKU,6,FALSE)</f>
        <v>491.46</v>
      </c>
      <c r="G20" s="338" t="s">
        <v>7</v>
      </c>
      <c r="H20" s="97">
        <f t="shared" ref="H20:H44" si="6">(F20)*$H$16</f>
        <v>73.718999999999994</v>
      </c>
      <c r="I20" s="97">
        <f t="shared" ref="I20:I44" si="7">(F20+H20)</f>
        <v>565.17899999999997</v>
      </c>
      <c r="J20" s="335">
        <f t="shared" ref="J20:M44" si="8">($F20-($E20*J$16))*1.15</f>
        <v>438.40874999999994</v>
      </c>
      <c r="K20" s="336">
        <f t="shared" si="2"/>
        <v>387.70064999999994</v>
      </c>
      <c r="L20" s="337">
        <f t="shared" si="2"/>
        <v>352.20497999999998</v>
      </c>
      <c r="M20" s="400">
        <f t="shared" si="2"/>
        <v>311.63849999999996</v>
      </c>
    </row>
    <row r="21" spans="1:13" s="101" customFormat="1" ht="15" customHeight="1">
      <c r="A21" s="134">
        <v>4470</v>
      </c>
      <c r="B21" s="333" t="s">
        <v>628</v>
      </c>
      <c r="C21" s="334">
        <v>1</v>
      </c>
      <c r="D21" s="96">
        <f t="shared" si="3"/>
        <v>23.95</v>
      </c>
      <c r="E21" s="97">
        <f t="shared" si="4"/>
        <v>440.94</v>
      </c>
      <c r="F21" s="97">
        <f t="shared" si="5"/>
        <v>491.46</v>
      </c>
      <c r="G21" s="338" t="s">
        <v>7</v>
      </c>
      <c r="H21" s="97">
        <f t="shared" si="6"/>
        <v>73.718999999999994</v>
      </c>
      <c r="I21" s="97">
        <f t="shared" si="7"/>
        <v>565.17899999999997</v>
      </c>
      <c r="J21" s="335">
        <f t="shared" si="8"/>
        <v>438.40874999999994</v>
      </c>
      <c r="K21" s="336">
        <f t="shared" si="2"/>
        <v>387.70064999999994</v>
      </c>
      <c r="L21" s="337">
        <f t="shared" si="2"/>
        <v>352.20497999999998</v>
      </c>
      <c r="M21" s="400">
        <f t="shared" si="2"/>
        <v>311.63849999999996</v>
      </c>
    </row>
    <row r="22" spans="1:13" s="101" customFormat="1" ht="15" customHeight="1">
      <c r="A22" s="134">
        <v>4462</v>
      </c>
      <c r="B22" s="333" t="s">
        <v>431</v>
      </c>
      <c r="C22" s="334">
        <v>1</v>
      </c>
      <c r="D22" s="96">
        <f t="shared" si="3"/>
        <v>23.95</v>
      </c>
      <c r="E22" s="97">
        <f t="shared" si="4"/>
        <v>440.94</v>
      </c>
      <c r="F22" s="97">
        <f t="shared" si="5"/>
        <v>491.46</v>
      </c>
      <c r="G22" s="338" t="s">
        <v>7</v>
      </c>
      <c r="H22" s="97">
        <f t="shared" si="6"/>
        <v>73.718999999999994</v>
      </c>
      <c r="I22" s="97">
        <f t="shared" si="7"/>
        <v>565.17899999999997</v>
      </c>
      <c r="J22" s="335">
        <f t="shared" si="8"/>
        <v>438.40874999999994</v>
      </c>
      <c r="K22" s="336">
        <f t="shared" si="2"/>
        <v>387.70064999999994</v>
      </c>
      <c r="L22" s="337">
        <f t="shared" si="2"/>
        <v>352.20497999999998</v>
      </c>
      <c r="M22" s="400">
        <f t="shared" si="2"/>
        <v>311.63849999999996</v>
      </c>
    </row>
    <row r="23" spans="1:13" s="101" customFormat="1" ht="15" customHeight="1">
      <c r="A23" s="134">
        <v>4463</v>
      </c>
      <c r="B23" s="333" t="s">
        <v>629</v>
      </c>
      <c r="C23" s="334">
        <v>1</v>
      </c>
      <c r="D23" s="96">
        <f t="shared" si="3"/>
        <v>23.95</v>
      </c>
      <c r="E23" s="97">
        <f t="shared" si="4"/>
        <v>440.94</v>
      </c>
      <c r="F23" s="97">
        <f t="shared" si="5"/>
        <v>491.46</v>
      </c>
      <c r="G23" s="338" t="s">
        <v>7</v>
      </c>
      <c r="H23" s="97">
        <f t="shared" si="6"/>
        <v>73.718999999999994</v>
      </c>
      <c r="I23" s="97">
        <f t="shared" si="7"/>
        <v>565.17899999999997</v>
      </c>
      <c r="J23" s="335">
        <f t="shared" si="8"/>
        <v>438.40874999999994</v>
      </c>
      <c r="K23" s="336">
        <f t="shared" si="2"/>
        <v>387.70064999999994</v>
      </c>
      <c r="L23" s="337">
        <f t="shared" si="2"/>
        <v>352.20497999999998</v>
      </c>
      <c r="M23" s="400">
        <f t="shared" si="2"/>
        <v>311.63849999999996</v>
      </c>
    </row>
    <row r="24" spans="1:13" s="101" customFormat="1" ht="15" customHeight="1">
      <c r="A24" s="134">
        <v>4464</v>
      </c>
      <c r="B24" s="333" t="s">
        <v>435</v>
      </c>
      <c r="C24" s="334">
        <v>1</v>
      </c>
      <c r="D24" s="96">
        <f t="shared" si="3"/>
        <v>23.95</v>
      </c>
      <c r="E24" s="97">
        <f t="shared" si="4"/>
        <v>440.94</v>
      </c>
      <c r="F24" s="97">
        <f t="shared" si="5"/>
        <v>491.46</v>
      </c>
      <c r="G24" s="338" t="s">
        <v>7</v>
      </c>
      <c r="H24" s="97">
        <f t="shared" si="6"/>
        <v>73.718999999999994</v>
      </c>
      <c r="I24" s="97">
        <f t="shared" si="7"/>
        <v>565.17899999999997</v>
      </c>
      <c r="J24" s="335">
        <f t="shared" si="8"/>
        <v>438.40874999999994</v>
      </c>
      <c r="K24" s="336">
        <f t="shared" si="2"/>
        <v>387.70064999999994</v>
      </c>
      <c r="L24" s="337">
        <f t="shared" si="2"/>
        <v>352.20497999999998</v>
      </c>
      <c r="M24" s="400">
        <f t="shared" si="2"/>
        <v>311.63849999999996</v>
      </c>
    </row>
    <row r="25" spans="1:13" s="101" customFormat="1" ht="15" customHeight="1">
      <c r="A25" s="134">
        <v>4465</v>
      </c>
      <c r="B25" s="333" t="s">
        <v>630</v>
      </c>
      <c r="C25" s="334">
        <v>1</v>
      </c>
      <c r="D25" s="96">
        <f t="shared" si="3"/>
        <v>23.95</v>
      </c>
      <c r="E25" s="97">
        <f t="shared" si="4"/>
        <v>440.94</v>
      </c>
      <c r="F25" s="97">
        <f t="shared" si="5"/>
        <v>491.46</v>
      </c>
      <c r="G25" s="338" t="s">
        <v>7</v>
      </c>
      <c r="H25" s="97">
        <f t="shared" si="6"/>
        <v>73.718999999999994</v>
      </c>
      <c r="I25" s="97">
        <f t="shared" si="7"/>
        <v>565.17899999999997</v>
      </c>
      <c r="J25" s="335">
        <f t="shared" si="8"/>
        <v>438.40874999999994</v>
      </c>
      <c r="K25" s="336">
        <f t="shared" si="2"/>
        <v>387.70064999999994</v>
      </c>
      <c r="L25" s="337">
        <f t="shared" si="2"/>
        <v>352.20497999999998</v>
      </c>
      <c r="M25" s="400">
        <f t="shared" si="2"/>
        <v>311.63849999999996</v>
      </c>
    </row>
    <row r="26" spans="1:13" s="101" customFormat="1" ht="15" customHeight="1">
      <c r="A26" s="134">
        <v>4466</v>
      </c>
      <c r="B26" s="333" t="s">
        <v>631</v>
      </c>
      <c r="C26" s="334">
        <v>1</v>
      </c>
      <c r="D26" s="96">
        <f t="shared" si="3"/>
        <v>23.95</v>
      </c>
      <c r="E26" s="97">
        <f t="shared" si="4"/>
        <v>440.94</v>
      </c>
      <c r="F26" s="97">
        <f t="shared" si="5"/>
        <v>491.46</v>
      </c>
      <c r="G26" s="338" t="s">
        <v>7</v>
      </c>
      <c r="H26" s="97">
        <f t="shared" si="6"/>
        <v>73.718999999999994</v>
      </c>
      <c r="I26" s="97">
        <f t="shared" si="7"/>
        <v>565.17899999999997</v>
      </c>
      <c r="J26" s="335">
        <f t="shared" si="8"/>
        <v>438.40874999999994</v>
      </c>
      <c r="K26" s="336">
        <f t="shared" si="2"/>
        <v>387.70064999999994</v>
      </c>
      <c r="L26" s="337">
        <f t="shared" si="2"/>
        <v>352.20497999999998</v>
      </c>
      <c r="M26" s="400">
        <f t="shared" si="2"/>
        <v>311.63849999999996</v>
      </c>
    </row>
    <row r="27" spans="1:13" s="101" customFormat="1" ht="15" customHeight="1">
      <c r="A27" s="134">
        <v>4467</v>
      </c>
      <c r="B27" s="333" t="s">
        <v>432</v>
      </c>
      <c r="C27" s="334">
        <v>1</v>
      </c>
      <c r="D27" s="96">
        <f t="shared" si="3"/>
        <v>23.95</v>
      </c>
      <c r="E27" s="97">
        <f t="shared" si="4"/>
        <v>440.94</v>
      </c>
      <c r="F27" s="97">
        <f t="shared" si="5"/>
        <v>491.46</v>
      </c>
      <c r="G27" s="338" t="s">
        <v>7</v>
      </c>
      <c r="H27" s="97">
        <f t="shared" si="6"/>
        <v>73.718999999999994</v>
      </c>
      <c r="I27" s="97">
        <f t="shared" si="7"/>
        <v>565.17899999999997</v>
      </c>
      <c r="J27" s="335">
        <f t="shared" si="8"/>
        <v>438.40874999999994</v>
      </c>
      <c r="K27" s="336">
        <f t="shared" si="2"/>
        <v>387.70064999999994</v>
      </c>
      <c r="L27" s="337">
        <f t="shared" si="2"/>
        <v>352.20497999999998</v>
      </c>
      <c r="M27" s="400">
        <f t="shared" si="2"/>
        <v>311.63849999999996</v>
      </c>
    </row>
    <row r="28" spans="1:13" s="101" customFormat="1" ht="15" customHeight="1">
      <c r="A28" s="134">
        <v>4468</v>
      </c>
      <c r="B28" s="333" t="s">
        <v>434</v>
      </c>
      <c r="C28" s="339">
        <v>1</v>
      </c>
      <c r="D28" s="96">
        <f t="shared" si="3"/>
        <v>23.95</v>
      </c>
      <c r="E28" s="97">
        <f t="shared" si="4"/>
        <v>440.94</v>
      </c>
      <c r="F28" s="97">
        <f t="shared" si="5"/>
        <v>491.46</v>
      </c>
      <c r="G28" s="338" t="s">
        <v>7</v>
      </c>
      <c r="H28" s="97">
        <f t="shared" si="6"/>
        <v>73.718999999999994</v>
      </c>
      <c r="I28" s="97">
        <f t="shared" si="7"/>
        <v>565.17899999999997</v>
      </c>
      <c r="J28" s="335">
        <f t="shared" si="8"/>
        <v>438.40874999999994</v>
      </c>
      <c r="K28" s="336">
        <f t="shared" si="2"/>
        <v>387.70064999999994</v>
      </c>
      <c r="L28" s="337">
        <f t="shared" si="2"/>
        <v>352.20497999999998</v>
      </c>
      <c r="M28" s="400">
        <f t="shared" si="2"/>
        <v>311.63849999999996</v>
      </c>
    </row>
    <row r="29" spans="1:13" s="101" customFormat="1" ht="15" customHeight="1">
      <c r="A29" s="134">
        <v>4469</v>
      </c>
      <c r="B29" s="333" t="s">
        <v>632</v>
      </c>
      <c r="C29" s="339">
        <v>1</v>
      </c>
      <c r="D29" s="96">
        <f t="shared" si="3"/>
        <v>23.95</v>
      </c>
      <c r="E29" s="97">
        <f t="shared" si="4"/>
        <v>440.94</v>
      </c>
      <c r="F29" s="97">
        <f t="shared" si="5"/>
        <v>491.46</v>
      </c>
      <c r="G29" s="338" t="s">
        <v>7</v>
      </c>
      <c r="H29" s="97">
        <f t="shared" si="6"/>
        <v>73.718999999999994</v>
      </c>
      <c r="I29" s="97">
        <f t="shared" si="7"/>
        <v>565.17899999999997</v>
      </c>
      <c r="J29" s="335">
        <f t="shared" si="8"/>
        <v>438.40874999999994</v>
      </c>
      <c r="K29" s="336">
        <f t="shared" si="2"/>
        <v>387.70064999999994</v>
      </c>
      <c r="L29" s="337">
        <f t="shared" si="2"/>
        <v>352.20497999999998</v>
      </c>
      <c r="M29" s="400">
        <f t="shared" si="2"/>
        <v>311.63849999999996</v>
      </c>
    </row>
    <row r="30" spans="1:13" s="101" customFormat="1" ht="15" customHeight="1">
      <c r="A30" s="317" t="s">
        <v>488</v>
      </c>
      <c r="B30" s="340" t="s">
        <v>633</v>
      </c>
      <c r="C30" s="341">
        <v>1</v>
      </c>
      <c r="D30" s="219">
        <f t="shared" ref="D30:D32" si="9">VLOOKUP(A30,SKU,5,FALSE)</f>
        <v>10</v>
      </c>
      <c r="E30" s="220">
        <f t="shared" ref="E30:E32" si="10">VLOOKUP(A30,SKU,7,FALSE)</f>
        <v>183.73</v>
      </c>
      <c r="F30" s="220">
        <f t="shared" ref="F30:F32" si="11">VLOOKUP(A30,SKU,6,FALSE)</f>
        <v>204.78</v>
      </c>
      <c r="G30" s="342" t="s">
        <v>7</v>
      </c>
      <c r="H30" s="220">
        <f t="shared" ref="H30:H32" si="12">(F30*$H$16)</f>
        <v>30.716999999999999</v>
      </c>
      <c r="I30" s="343">
        <f t="shared" si="7"/>
        <v>235.49700000000001</v>
      </c>
      <c r="J30" s="344">
        <f t="shared" si="8"/>
        <v>182.67462499999999</v>
      </c>
      <c r="K30" s="345">
        <f t="shared" si="2"/>
        <v>161.54567499999999</v>
      </c>
      <c r="L30" s="346">
        <f t="shared" si="2"/>
        <v>146.75541000000001</v>
      </c>
      <c r="M30" s="401">
        <f t="shared" si="2"/>
        <v>129.85225</v>
      </c>
    </row>
    <row r="31" spans="1:13" s="101" customFormat="1" ht="15" customHeight="1">
      <c r="A31" s="317" t="s">
        <v>490</v>
      </c>
      <c r="B31" s="340" t="s">
        <v>634</v>
      </c>
      <c r="C31" s="341">
        <v>1</v>
      </c>
      <c r="D31" s="219">
        <f t="shared" si="9"/>
        <v>10</v>
      </c>
      <c r="E31" s="220">
        <f t="shared" si="10"/>
        <v>183.73</v>
      </c>
      <c r="F31" s="220">
        <f t="shared" si="11"/>
        <v>204.78</v>
      </c>
      <c r="G31" s="342" t="s">
        <v>7</v>
      </c>
      <c r="H31" s="220">
        <f t="shared" si="12"/>
        <v>30.716999999999999</v>
      </c>
      <c r="I31" s="343">
        <f t="shared" si="7"/>
        <v>235.49700000000001</v>
      </c>
      <c r="J31" s="344">
        <f t="shared" si="8"/>
        <v>182.67462499999999</v>
      </c>
      <c r="K31" s="345">
        <f t="shared" si="2"/>
        <v>161.54567499999999</v>
      </c>
      <c r="L31" s="346">
        <f t="shared" si="2"/>
        <v>146.75541000000001</v>
      </c>
      <c r="M31" s="401">
        <f t="shared" si="2"/>
        <v>129.85225</v>
      </c>
    </row>
    <row r="32" spans="1:13" s="101" customFormat="1" ht="15" customHeight="1">
      <c r="A32" s="317" t="s">
        <v>492</v>
      </c>
      <c r="B32" s="340" t="s">
        <v>635</v>
      </c>
      <c r="C32" s="341">
        <v>1</v>
      </c>
      <c r="D32" s="219">
        <f t="shared" si="9"/>
        <v>23.95</v>
      </c>
      <c r="E32" s="220">
        <f t="shared" si="10"/>
        <v>440.94</v>
      </c>
      <c r="F32" s="220">
        <f t="shared" si="11"/>
        <v>491.46</v>
      </c>
      <c r="G32" s="342" t="s">
        <v>7</v>
      </c>
      <c r="H32" s="220">
        <f t="shared" si="12"/>
        <v>73.718999999999994</v>
      </c>
      <c r="I32" s="343">
        <f t="shared" si="7"/>
        <v>565.17899999999997</v>
      </c>
      <c r="J32" s="344">
        <f t="shared" si="8"/>
        <v>438.40874999999994</v>
      </c>
      <c r="K32" s="345">
        <f t="shared" si="2"/>
        <v>387.70064999999994</v>
      </c>
      <c r="L32" s="346">
        <f t="shared" si="2"/>
        <v>352.20497999999998</v>
      </c>
      <c r="M32" s="401">
        <f t="shared" si="2"/>
        <v>311.63849999999996</v>
      </c>
    </row>
    <row r="33" spans="1:15" s="101" customFormat="1" ht="15" customHeight="1">
      <c r="A33" s="134">
        <v>1660</v>
      </c>
      <c r="B33" s="333" t="s">
        <v>237</v>
      </c>
      <c r="C33" s="334">
        <v>1</v>
      </c>
      <c r="D33" s="96">
        <f>VLOOKUP(TEXT(A33,0),SKU,5,FALSE)</f>
        <v>34</v>
      </c>
      <c r="E33" s="97">
        <f>VLOOKUP(TEXT(A33,0),SKU,7,FALSE)</f>
        <v>652.87</v>
      </c>
      <c r="F33" s="97">
        <f>VLOOKUP(TEXT(A33,0),SKU,6,FALSE)</f>
        <v>727.68</v>
      </c>
      <c r="G33" s="338" t="s">
        <v>7</v>
      </c>
      <c r="H33" s="97">
        <f t="shared" si="6"/>
        <v>109.15199999999999</v>
      </c>
      <c r="I33" s="97">
        <f t="shared" si="7"/>
        <v>836.83199999999988</v>
      </c>
      <c r="J33" s="335">
        <f t="shared" si="8"/>
        <v>649.13187499999992</v>
      </c>
      <c r="K33" s="336">
        <f t="shared" si="2"/>
        <v>574.05182499999989</v>
      </c>
      <c r="L33" s="337">
        <f t="shared" si="2"/>
        <v>521.49578999999994</v>
      </c>
      <c r="M33" s="400">
        <f t="shared" si="2"/>
        <v>461.43174999999991</v>
      </c>
    </row>
    <row r="34" spans="1:15" s="101" customFormat="1" ht="15" customHeight="1">
      <c r="A34" s="134" t="s">
        <v>353</v>
      </c>
      <c r="B34" s="333" t="s">
        <v>636</v>
      </c>
      <c r="C34" s="334">
        <v>1</v>
      </c>
      <c r="D34" s="96">
        <f t="shared" ref="D34" si="13">VLOOKUP(A34,SKU,5,FALSE)</f>
        <v>27.1</v>
      </c>
      <c r="E34" s="97">
        <f t="shared" ref="E34" si="14">VLOOKUP(A34,SKU,7,FALSE)</f>
        <v>715.45</v>
      </c>
      <c r="F34" s="97">
        <f t="shared" ref="F34" si="15">VLOOKUP(A34,SKU,6,FALSE)</f>
        <v>797.43</v>
      </c>
      <c r="G34" s="338" t="s">
        <v>7</v>
      </c>
      <c r="H34" s="97">
        <f t="shared" si="6"/>
        <v>119.61449999999999</v>
      </c>
      <c r="I34" s="97">
        <f t="shared" si="7"/>
        <v>917.04449999999997</v>
      </c>
      <c r="J34" s="335">
        <f t="shared" si="8"/>
        <v>711.35262499999976</v>
      </c>
      <c r="K34" s="336">
        <f t="shared" si="2"/>
        <v>629.07587499999988</v>
      </c>
      <c r="L34" s="337">
        <f t="shared" si="2"/>
        <v>571.48214999999982</v>
      </c>
      <c r="M34" s="400">
        <f t="shared" si="2"/>
        <v>505.66074999999989</v>
      </c>
    </row>
    <row r="35" spans="1:15" s="101" customFormat="1" ht="15" customHeight="1">
      <c r="A35" s="134" t="s">
        <v>242</v>
      </c>
      <c r="B35" s="333" t="s">
        <v>637</v>
      </c>
      <c r="C35" s="334">
        <v>1</v>
      </c>
      <c r="D35" s="96">
        <f t="shared" ref="D35" si="16">VLOOKUP(A35,SKU,5,FALSE)</f>
        <v>32.75</v>
      </c>
      <c r="E35" s="97">
        <f t="shared" ref="E35" si="17">VLOOKUP(A35,SKU,7,FALSE)</f>
        <v>559.88</v>
      </c>
      <c r="F35" s="97">
        <f t="shared" ref="F35" si="18">VLOOKUP(A35,SKU,6,FALSE)</f>
        <v>624.04</v>
      </c>
      <c r="G35" s="338" t="s">
        <v>7</v>
      </c>
      <c r="H35" s="97">
        <f t="shared" si="6"/>
        <v>93.605999999999995</v>
      </c>
      <c r="I35" s="97">
        <f t="shared" si="7"/>
        <v>717.64599999999996</v>
      </c>
      <c r="J35" s="335">
        <f t="shared" si="8"/>
        <v>556.68049999999994</v>
      </c>
      <c r="K35" s="336">
        <f t="shared" si="2"/>
        <v>492.29429999999996</v>
      </c>
      <c r="L35" s="337">
        <f t="shared" si="2"/>
        <v>447.22395999999998</v>
      </c>
      <c r="M35" s="400">
        <f t="shared" si="2"/>
        <v>395.71499999999992</v>
      </c>
    </row>
    <row r="36" spans="1:15" s="101" customFormat="1" ht="15" customHeight="1">
      <c r="A36" s="147">
        <v>2670</v>
      </c>
      <c r="B36" s="347" t="s">
        <v>638</v>
      </c>
      <c r="C36" s="334">
        <v>7</v>
      </c>
      <c r="D36" s="96">
        <f>VLOOKUP(TEXT(A36,0),SKU,5,FALSE)</f>
        <v>14</v>
      </c>
      <c r="E36" s="97">
        <f>VLOOKUP(TEXT(A36,0),SKU,7,FALSE)</f>
        <v>205.08</v>
      </c>
      <c r="F36" s="97">
        <f>VLOOKUP(TEXT(A36,0),SKU,6,FALSE)</f>
        <v>228.57</v>
      </c>
      <c r="G36" s="338" t="s">
        <v>7</v>
      </c>
      <c r="H36" s="97">
        <f t="shared" si="6"/>
        <v>34.285499999999999</v>
      </c>
      <c r="I36" s="97">
        <f t="shared" si="7"/>
        <v>262.85550000000001</v>
      </c>
      <c r="J36" s="335">
        <f t="shared" si="8"/>
        <v>203.89499999999995</v>
      </c>
      <c r="K36" s="336">
        <f t="shared" si="2"/>
        <v>180.31079999999994</v>
      </c>
      <c r="L36" s="337">
        <f t="shared" si="2"/>
        <v>163.80185999999998</v>
      </c>
      <c r="M36" s="400">
        <f t="shared" si="2"/>
        <v>144.93449999999999</v>
      </c>
    </row>
    <row r="37" spans="1:15" s="102" customFormat="1" ht="15" customHeight="1">
      <c r="A37" s="134">
        <v>4472</v>
      </c>
      <c r="B37" s="333" t="s">
        <v>639</v>
      </c>
      <c r="C37" s="334">
        <v>7</v>
      </c>
      <c r="D37" s="96">
        <f>VLOOKUP(TEXT(A37,0),SKU,5,FALSE)</f>
        <v>14</v>
      </c>
      <c r="E37" s="97">
        <f>VLOOKUP(TEXT(A37,0),SKU,7,FALSE)</f>
        <v>205.08</v>
      </c>
      <c r="F37" s="97">
        <f>VLOOKUP(TEXT(A37,0),SKU,6,FALSE)</f>
        <v>228.57</v>
      </c>
      <c r="G37" s="338" t="s">
        <v>7</v>
      </c>
      <c r="H37" s="97">
        <f t="shared" ref="H37" si="19">(F37)*$H$16</f>
        <v>34.285499999999999</v>
      </c>
      <c r="I37" s="97">
        <f t="shared" ref="I37" si="20">(F37+H37)</f>
        <v>262.85550000000001</v>
      </c>
      <c r="J37" s="335">
        <f t="shared" si="8"/>
        <v>203.89499999999995</v>
      </c>
      <c r="K37" s="336">
        <f t="shared" si="2"/>
        <v>180.31079999999994</v>
      </c>
      <c r="L37" s="337">
        <f t="shared" si="2"/>
        <v>163.80185999999998</v>
      </c>
      <c r="M37" s="400">
        <f t="shared" si="2"/>
        <v>144.93449999999999</v>
      </c>
    </row>
    <row r="38" spans="1:15" s="101" customFormat="1" ht="15" customHeight="1">
      <c r="A38" s="147" t="s">
        <v>566</v>
      </c>
      <c r="B38" s="347" t="s">
        <v>640</v>
      </c>
      <c r="C38" s="334">
        <v>1</v>
      </c>
      <c r="D38" s="96">
        <f t="shared" ref="D38" si="21">VLOOKUP(A38,SKU,5,FALSE)</f>
        <v>17.95</v>
      </c>
      <c r="E38" s="97">
        <f t="shared" ref="E38" si="22">VLOOKUP(A38,SKU,7,FALSE)</f>
        <v>359.92</v>
      </c>
      <c r="F38" s="97">
        <f t="shared" ref="F38" si="23">VLOOKUP(A38,SKU,6,FALSE)</f>
        <v>401.17</v>
      </c>
      <c r="G38" s="338" t="s">
        <v>7</v>
      </c>
      <c r="H38" s="97">
        <f t="shared" si="6"/>
        <v>60.1755</v>
      </c>
      <c r="I38" s="97">
        <f t="shared" si="7"/>
        <v>461.34550000000002</v>
      </c>
      <c r="J38" s="335">
        <f t="shared" si="8"/>
        <v>357.86849999999998</v>
      </c>
      <c r="K38" s="336">
        <f t="shared" si="8"/>
        <v>316.47770000000003</v>
      </c>
      <c r="L38" s="337">
        <f t="shared" si="8"/>
        <v>287.50414000000001</v>
      </c>
      <c r="M38" s="400">
        <f t="shared" si="8"/>
        <v>254.39149999999998</v>
      </c>
    </row>
    <row r="39" spans="1:15" s="101" customFormat="1" ht="15" customHeight="1">
      <c r="A39" s="402">
        <v>2600</v>
      </c>
      <c r="B39" s="333" t="s">
        <v>145</v>
      </c>
      <c r="C39" s="334">
        <v>1</v>
      </c>
      <c r="D39" s="96">
        <f>VLOOKUP(TEXT(A39,0),SKU,5,FALSE)</f>
        <v>33</v>
      </c>
      <c r="E39" s="97">
        <f>VLOOKUP(TEXT(A39,0),SKU,7,FALSE)</f>
        <v>462.22</v>
      </c>
      <c r="F39" s="97">
        <f>VLOOKUP(TEXT(A39,0),SKU,6,FALSE)</f>
        <v>515.19000000000005</v>
      </c>
      <c r="G39" s="338" t="s">
        <v>7</v>
      </c>
      <c r="H39" s="97">
        <f t="shared" si="6"/>
        <v>77.278500000000008</v>
      </c>
      <c r="I39" s="97">
        <f t="shared" si="7"/>
        <v>592.46850000000006</v>
      </c>
      <c r="J39" s="335">
        <f t="shared" si="8"/>
        <v>459.58025000000004</v>
      </c>
      <c r="K39" s="336">
        <f t="shared" si="8"/>
        <v>406.42495000000002</v>
      </c>
      <c r="L39" s="337">
        <f t="shared" si="8"/>
        <v>369.21624000000003</v>
      </c>
      <c r="M39" s="400">
        <f t="shared" si="8"/>
        <v>326.69200000000001</v>
      </c>
    </row>
    <row r="40" spans="1:15" s="101" customFormat="1" ht="15" customHeight="1">
      <c r="A40" s="134" t="s">
        <v>241</v>
      </c>
      <c r="B40" s="333" t="s">
        <v>641</v>
      </c>
      <c r="C40" s="334">
        <v>1</v>
      </c>
      <c r="D40" s="96">
        <f t="shared" si="0"/>
        <v>37.5</v>
      </c>
      <c r="E40" s="97">
        <f t="shared" si="1"/>
        <v>725.93</v>
      </c>
      <c r="F40" s="97">
        <f t="shared" ref="F40:F44" si="24">VLOOKUP(A40,SKU,6,FALSE)</f>
        <v>809.12</v>
      </c>
      <c r="G40" s="338" t="s">
        <v>7</v>
      </c>
      <c r="H40" s="97">
        <f t="shared" si="6"/>
        <v>121.36799999999999</v>
      </c>
      <c r="I40" s="97">
        <f t="shared" si="7"/>
        <v>930.48800000000006</v>
      </c>
      <c r="J40" s="335">
        <f t="shared" si="8"/>
        <v>721.78312500000004</v>
      </c>
      <c r="K40" s="336">
        <f t="shared" si="8"/>
        <v>638.30117499999994</v>
      </c>
      <c r="L40" s="337">
        <f t="shared" si="8"/>
        <v>579.86381000000006</v>
      </c>
      <c r="M40" s="400">
        <f t="shared" si="8"/>
        <v>513.07825000000003</v>
      </c>
    </row>
    <row r="41" spans="1:15" s="101" customFormat="1" ht="15" customHeight="1">
      <c r="A41" s="134" t="s">
        <v>251</v>
      </c>
      <c r="B41" s="333" t="s">
        <v>642</v>
      </c>
      <c r="C41" s="334">
        <v>1</v>
      </c>
      <c r="D41" s="96">
        <f t="shared" si="0"/>
        <v>37.5</v>
      </c>
      <c r="E41" s="97">
        <f t="shared" si="1"/>
        <v>725.93</v>
      </c>
      <c r="F41" s="97">
        <f t="shared" si="24"/>
        <v>809.12</v>
      </c>
      <c r="G41" s="97" t="s">
        <v>7</v>
      </c>
      <c r="H41" s="97">
        <f t="shared" si="6"/>
        <v>121.36799999999999</v>
      </c>
      <c r="I41" s="97">
        <f t="shared" si="7"/>
        <v>930.48800000000006</v>
      </c>
      <c r="J41" s="335">
        <f t="shared" si="8"/>
        <v>721.78312500000004</v>
      </c>
      <c r="K41" s="336">
        <f t="shared" si="8"/>
        <v>638.30117499999994</v>
      </c>
      <c r="L41" s="337">
        <f t="shared" si="8"/>
        <v>579.86381000000006</v>
      </c>
      <c r="M41" s="400">
        <f t="shared" si="8"/>
        <v>513.07825000000003</v>
      </c>
    </row>
    <row r="42" spans="1:15" s="101" customFormat="1" ht="15" customHeight="1">
      <c r="A42" s="134" t="s">
        <v>243</v>
      </c>
      <c r="B42" s="333" t="s">
        <v>244</v>
      </c>
      <c r="C42" s="334">
        <v>1</v>
      </c>
      <c r="D42" s="96">
        <f t="shared" si="0"/>
        <v>30.55</v>
      </c>
      <c r="E42" s="97">
        <f t="shared" si="1"/>
        <v>703.24</v>
      </c>
      <c r="F42" s="97">
        <f t="shared" si="24"/>
        <v>783.83</v>
      </c>
      <c r="G42" s="338" t="s">
        <v>7</v>
      </c>
      <c r="H42" s="97">
        <f t="shared" si="6"/>
        <v>117.5745</v>
      </c>
      <c r="I42" s="97">
        <f t="shared" si="7"/>
        <v>901.4045000000001</v>
      </c>
      <c r="J42" s="335">
        <f t="shared" si="8"/>
        <v>699.22299999999996</v>
      </c>
      <c r="K42" s="336">
        <f t="shared" si="8"/>
        <v>618.35040000000004</v>
      </c>
      <c r="L42" s="337">
        <f t="shared" si="8"/>
        <v>561.73958000000005</v>
      </c>
      <c r="M42" s="400">
        <f t="shared" si="8"/>
        <v>497.04149999999998</v>
      </c>
    </row>
    <row r="43" spans="1:15" s="101" customFormat="1" ht="15" customHeight="1">
      <c r="A43" s="134" t="s">
        <v>301</v>
      </c>
      <c r="B43" s="333" t="s">
        <v>302</v>
      </c>
      <c r="C43" s="334">
        <v>1</v>
      </c>
      <c r="D43" s="96">
        <f t="shared" ref="D43" si="25">VLOOKUP(A43,SKU,5,FALSE)</f>
        <v>30.55</v>
      </c>
      <c r="E43" s="97">
        <f t="shared" ref="E43" si="26">VLOOKUP(A43,SKU,7,FALSE)</f>
        <v>703.24</v>
      </c>
      <c r="F43" s="97">
        <f t="shared" ref="F43" si="27">VLOOKUP(A43,SKU,6,FALSE)</f>
        <v>783.83</v>
      </c>
      <c r="G43" s="338" t="s">
        <v>7</v>
      </c>
      <c r="H43" s="97">
        <f t="shared" si="6"/>
        <v>117.5745</v>
      </c>
      <c r="I43" s="97">
        <f t="shared" si="7"/>
        <v>901.4045000000001</v>
      </c>
      <c r="J43" s="335">
        <f t="shared" si="8"/>
        <v>699.22299999999996</v>
      </c>
      <c r="K43" s="336">
        <f t="shared" si="8"/>
        <v>618.35040000000004</v>
      </c>
      <c r="L43" s="337">
        <f t="shared" si="8"/>
        <v>561.73958000000005</v>
      </c>
      <c r="M43" s="400">
        <f t="shared" si="8"/>
        <v>497.04149999999998</v>
      </c>
    </row>
    <row r="44" spans="1:15" s="101" customFormat="1" ht="15" customHeight="1">
      <c r="A44" s="403" t="s">
        <v>310</v>
      </c>
      <c r="B44" s="333" t="s">
        <v>430</v>
      </c>
      <c r="C44" s="348">
        <v>1</v>
      </c>
      <c r="D44" s="96">
        <f t="shared" si="0"/>
        <v>26.45</v>
      </c>
      <c r="E44" s="97">
        <f t="shared" si="1"/>
        <v>487.37</v>
      </c>
      <c r="F44" s="97">
        <f t="shared" si="24"/>
        <v>543.21</v>
      </c>
      <c r="G44" s="338" t="s">
        <v>7</v>
      </c>
      <c r="H44" s="97">
        <f t="shared" si="6"/>
        <v>81.481499999999997</v>
      </c>
      <c r="I44" s="97">
        <f t="shared" si="7"/>
        <v>624.69150000000002</v>
      </c>
      <c r="J44" s="335">
        <f t="shared" si="8"/>
        <v>484.57262500000002</v>
      </c>
      <c r="K44" s="336">
        <f t="shared" si="8"/>
        <v>428.52507500000002</v>
      </c>
      <c r="L44" s="337">
        <f t="shared" si="8"/>
        <v>389.29178999999999</v>
      </c>
      <c r="M44" s="400">
        <f t="shared" si="8"/>
        <v>344.45375000000001</v>
      </c>
    </row>
    <row r="45" spans="1:15" s="145" customFormat="1" ht="15" customHeight="1">
      <c r="A45" s="404" t="s">
        <v>367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405"/>
      <c r="O45" s="146"/>
    </row>
    <row r="46" spans="1:15" s="222" customFormat="1" ht="15" customHeight="1">
      <c r="A46" s="221">
        <v>2190</v>
      </c>
      <c r="B46" s="350" t="s">
        <v>643</v>
      </c>
      <c r="C46" s="351">
        <v>1</v>
      </c>
      <c r="D46" s="96">
        <f>VLOOKUP(TEXT(A46,0),SKU,5,FALSE)</f>
        <v>68.849999999999994</v>
      </c>
      <c r="E46" s="97">
        <f>VLOOKUP(TEXT(A46,0),SKU,7,FALSE)</f>
        <v>1180.6100000000001</v>
      </c>
      <c r="F46" s="97">
        <f>VLOOKUP(TEXT(A46,0),SKU,6,FALSE)</f>
        <v>1315.8799999999999</v>
      </c>
      <c r="G46" s="223" t="s">
        <v>7</v>
      </c>
      <c r="H46" s="57">
        <f t="shared" ref="H46:H49" si="28">(F46*$H$16)</f>
        <v>197.38199999999998</v>
      </c>
      <c r="I46" s="352">
        <f t="shared" ref="I46:I49" si="29">(F46+H46)</f>
        <v>1513.2619999999999</v>
      </c>
      <c r="J46" s="353">
        <f t="shared" ref="J46:M49" si="30">($F46-($E46*J$16))*1.15</f>
        <v>1173.8366249999997</v>
      </c>
      <c r="K46" s="354">
        <f t="shared" si="30"/>
        <v>1038.0664749999996</v>
      </c>
      <c r="L46" s="355">
        <f t="shared" si="30"/>
        <v>943.02736999999968</v>
      </c>
      <c r="M46" s="406">
        <f t="shared" si="30"/>
        <v>834.41124999999977</v>
      </c>
      <c r="N46" s="145"/>
      <c r="O46" s="146"/>
    </row>
    <row r="47" spans="1:15" s="145" customFormat="1" ht="15" customHeight="1">
      <c r="A47" s="147">
        <v>2191</v>
      </c>
      <c r="B47" s="350" t="s">
        <v>644</v>
      </c>
      <c r="C47" s="351">
        <v>1</v>
      </c>
      <c r="D47" s="96">
        <f>VLOOKUP(TEXT(A47,0),SKU,5,FALSE)</f>
        <v>68.849999999999994</v>
      </c>
      <c r="E47" s="97">
        <f>VLOOKUP(TEXT(A47,0),SKU,7,FALSE)</f>
        <v>1180.6100000000001</v>
      </c>
      <c r="F47" s="97">
        <f>VLOOKUP(TEXT(A47,0),SKU,6,FALSE)</f>
        <v>1315.8799999999999</v>
      </c>
      <c r="G47" s="223" t="s">
        <v>7</v>
      </c>
      <c r="H47" s="57">
        <f t="shared" si="28"/>
        <v>197.38199999999998</v>
      </c>
      <c r="I47" s="352">
        <f t="shared" si="29"/>
        <v>1513.2619999999999</v>
      </c>
      <c r="J47" s="353">
        <f t="shared" si="30"/>
        <v>1173.8366249999997</v>
      </c>
      <c r="K47" s="354">
        <f t="shared" si="30"/>
        <v>1038.0664749999996</v>
      </c>
      <c r="L47" s="355">
        <f t="shared" si="30"/>
        <v>943.02736999999968</v>
      </c>
      <c r="M47" s="406">
        <f t="shared" si="30"/>
        <v>834.41124999999977</v>
      </c>
      <c r="O47" s="146"/>
    </row>
    <row r="48" spans="1:15" s="145" customFormat="1" ht="15" customHeight="1">
      <c r="A48" s="147">
        <v>2192</v>
      </c>
      <c r="B48" s="350" t="s">
        <v>645</v>
      </c>
      <c r="C48" s="351">
        <v>1</v>
      </c>
      <c r="D48" s="96">
        <f>VLOOKUP(TEXT(A48,0),SKU,5,FALSE)</f>
        <v>68.849999999999994</v>
      </c>
      <c r="E48" s="97">
        <f>VLOOKUP(TEXT(A48,0),SKU,7,FALSE)</f>
        <v>1180.6100000000001</v>
      </c>
      <c r="F48" s="97">
        <f>VLOOKUP(TEXT(A48,0),SKU,6,FALSE)</f>
        <v>1315.8799999999999</v>
      </c>
      <c r="G48" s="223" t="s">
        <v>7</v>
      </c>
      <c r="H48" s="57">
        <f t="shared" si="28"/>
        <v>197.38199999999998</v>
      </c>
      <c r="I48" s="352">
        <f t="shared" si="29"/>
        <v>1513.2619999999999</v>
      </c>
      <c r="J48" s="353">
        <f t="shared" si="30"/>
        <v>1173.8366249999997</v>
      </c>
      <c r="K48" s="354">
        <f t="shared" si="30"/>
        <v>1038.0664749999996</v>
      </c>
      <c r="L48" s="355">
        <f t="shared" si="30"/>
        <v>943.02736999999968</v>
      </c>
      <c r="M48" s="406">
        <f t="shared" si="30"/>
        <v>834.41124999999977</v>
      </c>
      <c r="O48" s="146"/>
    </row>
    <row r="49" spans="1:15" s="145" customFormat="1" ht="15" customHeight="1">
      <c r="A49" s="147">
        <v>2194</v>
      </c>
      <c r="B49" s="350" t="s">
        <v>646</v>
      </c>
      <c r="C49" s="351">
        <v>1</v>
      </c>
      <c r="D49" s="96">
        <f>VLOOKUP(TEXT(A49,0),SKU,5,FALSE)</f>
        <v>68.849999999999994</v>
      </c>
      <c r="E49" s="97">
        <f>VLOOKUP(TEXT(A49,0),SKU,7,FALSE)</f>
        <v>1180.6100000000001</v>
      </c>
      <c r="F49" s="97">
        <f>VLOOKUP(TEXT(A49,0),SKU,6,FALSE)</f>
        <v>1315.8799999999999</v>
      </c>
      <c r="G49" s="223" t="s">
        <v>7</v>
      </c>
      <c r="H49" s="57">
        <f t="shared" si="28"/>
        <v>197.38199999999998</v>
      </c>
      <c r="I49" s="352">
        <f t="shared" si="29"/>
        <v>1513.2619999999999</v>
      </c>
      <c r="J49" s="353">
        <f t="shared" si="30"/>
        <v>1173.8366249999997</v>
      </c>
      <c r="K49" s="354">
        <f t="shared" si="30"/>
        <v>1038.0664749999996</v>
      </c>
      <c r="L49" s="355">
        <f t="shared" si="30"/>
        <v>943.02736999999968</v>
      </c>
      <c r="M49" s="406">
        <f t="shared" si="30"/>
        <v>834.41124999999977</v>
      </c>
      <c r="O49" s="146"/>
    </row>
    <row r="50" spans="1:15" s="3" customFormat="1" ht="15" customHeight="1">
      <c r="A50" s="407" t="s">
        <v>121</v>
      </c>
      <c r="B50" s="356"/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408"/>
    </row>
    <row r="51" spans="1:15" s="2" customFormat="1" ht="15" customHeight="1">
      <c r="A51" s="134" t="s">
        <v>122</v>
      </c>
      <c r="B51" s="350" t="s">
        <v>647</v>
      </c>
      <c r="C51" s="334">
        <v>1</v>
      </c>
      <c r="D51" s="31">
        <f>VLOOKUP(A51,SKU,5,FALSE)</f>
        <v>6.3</v>
      </c>
      <c r="E51" s="57">
        <f>VLOOKUP(A51,SKU,7,FALSE)</f>
        <v>114.34</v>
      </c>
      <c r="F51" s="57">
        <f>VLOOKUP(A51,SKU,6,FALSE)</f>
        <v>127.44</v>
      </c>
      <c r="G51" s="338" t="s">
        <v>123</v>
      </c>
      <c r="H51" s="97">
        <f t="shared" ref="H51" si="31">(F51)*$H$16</f>
        <v>19.116</v>
      </c>
      <c r="I51" s="57">
        <f>(F51+H51)</f>
        <v>146.55599999999998</v>
      </c>
      <c r="J51" s="335">
        <f>$F51+$H51</f>
        <v>146.55599999999998</v>
      </c>
      <c r="K51" s="336">
        <f>$F51+$H51</f>
        <v>146.55599999999998</v>
      </c>
      <c r="L51" s="337">
        <f>$F51+$H51</f>
        <v>146.55599999999998</v>
      </c>
      <c r="M51" s="400">
        <f>$F51+$H51</f>
        <v>146.55599999999998</v>
      </c>
    </row>
    <row r="52" spans="1:15" s="2" customFormat="1" ht="15" customHeight="1">
      <c r="A52" s="407" t="s">
        <v>13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408"/>
    </row>
    <row r="53" spans="1:15" s="2" customFormat="1" ht="15" customHeight="1">
      <c r="A53" s="409" t="s">
        <v>504</v>
      </c>
      <c r="B53" s="357" t="s">
        <v>81</v>
      </c>
      <c r="C53" s="351">
        <v>1</v>
      </c>
      <c r="D53" s="96">
        <f t="shared" ref="D53:D55" si="32">VLOOKUP(A53,SKU,5,FALSE)</f>
        <v>20.5</v>
      </c>
      <c r="E53" s="97">
        <f t="shared" ref="E53:E55" si="33">VLOOKUP(A53,SKU,7,FALSE)</f>
        <v>340.48</v>
      </c>
      <c r="F53" s="97">
        <f t="shared" ref="F53:F55" si="34">VLOOKUP(A53,SKU,6,FALSE)</f>
        <v>379.5</v>
      </c>
      <c r="G53" s="34" t="s">
        <v>7</v>
      </c>
      <c r="H53" s="57">
        <f t="shared" ref="H53:H61" si="35">(F53)*$H$16</f>
        <v>56.924999999999997</v>
      </c>
      <c r="I53" s="57">
        <f t="shared" ref="I53:I61" si="36">(F53+H53)</f>
        <v>436.42500000000001</v>
      </c>
      <c r="J53" s="353">
        <f t="shared" ref="J53:M68" si="37">($F53-($E53*J$16))*1.15</f>
        <v>338.53699999999998</v>
      </c>
      <c r="K53" s="354">
        <f t="shared" si="37"/>
        <v>299.38179999999994</v>
      </c>
      <c r="L53" s="355">
        <f t="shared" si="37"/>
        <v>271.97316000000001</v>
      </c>
      <c r="M53" s="406">
        <f t="shared" si="37"/>
        <v>240.64899999999997</v>
      </c>
    </row>
    <row r="54" spans="1:15" s="2" customFormat="1" ht="15" customHeight="1">
      <c r="A54" s="147" t="s">
        <v>573</v>
      </c>
      <c r="B54" s="347" t="s">
        <v>648</v>
      </c>
      <c r="C54" s="351">
        <v>1</v>
      </c>
      <c r="D54" s="96">
        <f t="shared" si="32"/>
        <v>30.95</v>
      </c>
      <c r="E54" s="97">
        <f t="shared" si="33"/>
        <v>571.53</v>
      </c>
      <c r="F54" s="97">
        <f t="shared" si="34"/>
        <v>637.02</v>
      </c>
      <c r="G54" s="34" t="s">
        <v>7</v>
      </c>
      <c r="H54" s="57">
        <f t="shared" si="35"/>
        <v>95.552999999999997</v>
      </c>
      <c r="I54" s="57">
        <f t="shared" si="36"/>
        <v>732.57299999999998</v>
      </c>
      <c r="J54" s="353">
        <f t="shared" si="37"/>
        <v>568.25812499999995</v>
      </c>
      <c r="K54" s="354">
        <f t="shared" si="37"/>
        <v>502.532175</v>
      </c>
      <c r="L54" s="355">
        <f t="shared" si="37"/>
        <v>456.52400999999998</v>
      </c>
      <c r="M54" s="406">
        <f t="shared" si="37"/>
        <v>403.94324999999998</v>
      </c>
    </row>
    <row r="55" spans="1:15" s="2" customFormat="1" ht="15" customHeight="1">
      <c r="A55" s="147" t="s">
        <v>503</v>
      </c>
      <c r="B55" s="347" t="s">
        <v>649</v>
      </c>
      <c r="C55" s="358">
        <v>1</v>
      </c>
      <c r="D55" s="96">
        <f t="shared" si="32"/>
        <v>24.95</v>
      </c>
      <c r="E55" s="97">
        <f t="shared" si="33"/>
        <v>440.32</v>
      </c>
      <c r="F55" s="97">
        <f t="shared" si="34"/>
        <v>490.78</v>
      </c>
      <c r="G55" s="34" t="s">
        <v>7</v>
      </c>
      <c r="H55" s="57">
        <f t="shared" si="35"/>
        <v>73.61699999999999</v>
      </c>
      <c r="I55" s="57">
        <f t="shared" si="36"/>
        <v>564.39699999999993</v>
      </c>
      <c r="J55" s="353">
        <f t="shared" si="37"/>
        <v>437.80499999999995</v>
      </c>
      <c r="K55" s="354">
        <f t="shared" si="37"/>
        <v>387.16819999999996</v>
      </c>
      <c r="L55" s="355">
        <f t="shared" si="37"/>
        <v>351.72243999999995</v>
      </c>
      <c r="M55" s="406">
        <f t="shared" si="37"/>
        <v>311.21299999999997</v>
      </c>
    </row>
    <row r="56" spans="1:15" s="2" customFormat="1" ht="15" customHeight="1">
      <c r="A56" s="147">
        <v>1065</v>
      </c>
      <c r="B56" s="359" t="s">
        <v>650</v>
      </c>
      <c r="C56" s="351">
        <v>1</v>
      </c>
      <c r="D56" s="96">
        <f>VLOOKUP(TEXT(A56,0),SKU,5,FALSE)</f>
        <v>24.95</v>
      </c>
      <c r="E56" s="97">
        <f>VLOOKUP(TEXT(A56,0),SKU,7,FALSE)</f>
        <v>440.32</v>
      </c>
      <c r="F56" s="97">
        <f>VLOOKUP(TEXT(A56,0),SKU,6,FALSE)</f>
        <v>490.78</v>
      </c>
      <c r="G56" s="34" t="s">
        <v>7</v>
      </c>
      <c r="H56" s="57">
        <f t="shared" si="35"/>
        <v>73.61699999999999</v>
      </c>
      <c r="I56" s="57">
        <f t="shared" si="36"/>
        <v>564.39699999999993</v>
      </c>
      <c r="J56" s="353">
        <f t="shared" si="37"/>
        <v>437.80499999999995</v>
      </c>
      <c r="K56" s="354">
        <f t="shared" si="37"/>
        <v>387.16819999999996</v>
      </c>
      <c r="L56" s="355">
        <f t="shared" si="37"/>
        <v>351.72243999999995</v>
      </c>
      <c r="M56" s="406">
        <f t="shared" si="37"/>
        <v>311.21299999999997</v>
      </c>
    </row>
    <row r="57" spans="1:15" s="101" customFormat="1" ht="15" customHeight="1">
      <c r="A57" s="134">
        <v>1196</v>
      </c>
      <c r="B57" s="360" t="s">
        <v>651</v>
      </c>
      <c r="C57" s="334">
        <v>1</v>
      </c>
      <c r="D57" s="96">
        <f>VLOOKUP(TEXT(A57,0),SKU,5,FALSE)</f>
        <v>28.15</v>
      </c>
      <c r="E57" s="97">
        <f>VLOOKUP(TEXT(A57,0),SKU,7,FALSE)</f>
        <v>632.83000000000004</v>
      </c>
      <c r="F57" s="97">
        <f>VLOOKUP(TEXT(A57,0),SKU,6,FALSE)</f>
        <v>705.36</v>
      </c>
      <c r="G57" s="216" t="s">
        <v>7</v>
      </c>
      <c r="H57" s="97">
        <f t="shared" si="35"/>
        <v>105.804</v>
      </c>
      <c r="I57" s="97">
        <f t="shared" si="36"/>
        <v>811.16399999999999</v>
      </c>
      <c r="J57" s="335">
        <f t="shared" si="37"/>
        <v>629.22537499999999</v>
      </c>
      <c r="K57" s="336">
        <f t="shared" si="37"/>
        <v>556.44992500000001</v>
      </c>
      <c r="L57" s="337">
        <f t="shared" si="37"/>
        <v>505.50710999999995</v>
      </c>
      <c r="M57" s="400">
        <f t="shared" si="37"/>
        <v>447.28674999999998</v>
      </c>
    </row>
    <row r="58" spans="1:15" s="101" customFormat="1" ht="15" customHeight="1">
      <c r="A58" s="134">
        <v>2554</v>
      </c>
      <c r="B58" s="360" t="s">
        <v>652</v>
      </c>
      <c r="C58" s="334">
        <v>1</v>
      </c>
      <c r="D58" s="96">
        <f>VLOOKUP(TEXT(A58,0),SKU,5,FALSE)</f>
        <v>22.95</v>
      </c>
      <c r="E58" s="97">
        <f>VLOOKUP(TEXT(A58,0),SKU,7,FALSE)</f>
        <v>274.95999999999998</v>
      </c>
      <c r="F58" s="97">
        <f>VLOOKUP(TEXT(A58,0),SKU,6,FALSE)</f>
        <v>306.45999999999998</v>
      </c>
      <c r="G58" s="216" t="s">
        <v>7</v>
      </c>
      <c r="H58" s="97">
        <f t="shared" si="35"/>
        <v>45.968999999999994</v>
      </c>
      <c r="I58" s="97">
        <f t="shared" si="36"/>
        <v>352.42899999999997</v>
      </c>
      <c r="J58" s="335">
        <f t="shared" si="37"/>
        <v>273.37799999999993</v>
      </c>
      <c r="K58" s="336">
        <f t="shared" si="37"/>
        <v>241.75759999999997</v>
      </c>
      <c r="L58" s="337">
        <f t="shared" si="37"/>
        <v>219.62331999999998</v>
      </c>
      <c r="M58" s="400">
        <f t="shared" si="37"/>
        <v>194.32699999999997</v>
      </c>
    </row>
    <row r="59" spans="1:15" s="101" customFormat="1" ht="15" customHeight="1">
      <c r="A59" s="134">
        <v>3152</v>
      </c>
      <c r="B59" s="333" t="s">
        <v>653</v>
      </c>
      <c r="C59" s="334">
        <v>1</v>
      </c>
      <c r="D59" s="96">
        <f>VLOOKUP(TEXT(A59,0),SKU,5,FALSE)</f>
        <v>15.95</v>
      </c>
      <c r="E59" s="97">
        <f>VLOOKUP(TEXT(A59,0),SKU,7,FALSE)</f>
        <v>364.8</v>
      </c>
      <c r="F59" s="97">
        <f>VLOOKUP(TEXT(A59,0),SKU,6,FALSE)</f>
        <v>406.59</v>
      </c>
      <c r="G59" s="216" t="s">
        <v>7</v>
      </c>
      <c r="H59" s="97">
        <f t="shared" si="35"/>
        <v>60.988499999999995</v>
      </c>
      <c r="I59" s="97">
        <f t="shared" si="36"/>
        <v>467.57849999999996</v>
      </c>
      <c r="J59" s="335">
        <f t="shared" si="37"/>
        <v>362.69849999999997</v>
      </c>
      <c r="K59" s="336">
        <f t="shared" si="37"/>
        <v>320.74649999999991</v>
      </c>
      <c r="L59" s="337">
        <f t="shared" si="37"/>
        <v>291.38009999999991</v>
      </c>
      <c r="M59" s="400">
        <f t="shared" si="37"/>
        <v>257.81849999999997</v>
      </c>
    </row>
    <row r="60" spans="1:15" s="2" customFormat="1" ht="15" customHeight="1">
      <c r="A60" s="134" t="s">
        <v>385</v>
      </c>
      <c r="B60" s="333" t="s">
        <v>654</v>
      </c>
      <c r="C60" s="334">
        <v>1</v>
      </c>
      <c r="D60" s="31">
        <f t="shared" ref="D60:D61" si="38">VLOOKUP(A60,SKU,5,FALSE)</f>
        <v>15.95</v>
      </c>
      <c r="E60" s="57">
        <f t="shared" ref="E60:E61" si="39">VLOOKUP(A60,SKU,7,FALSE)</f>
        <v>364.8</v>
      </c>
      <c r="F60" s="57">
        <f t="shared" ref="F60:F61" si="40">VLOOKUP(A60,SKU,6,FALSE)</f>
        <v>406.59</v>
      </c>
      <c r="G60" s="34" t="s">
        <v>7</v>
      </c>
      <c r="H60" s="57">
        <f t="shared" si="35"/>
        <v>60.988499999999995</v>
      </c>
      <c r="I60" s="57">
        <f t="shared" si="36"/>
        <v>467.57849999999996</v>
      </c>
      <c r="J60" s="353">
        <f t="shared" si="37"/>
        <v>362.69849999999997</v>
      </c>
      <c r="K60" s="354">
        <f t="shared" si="37"/>
        <v>320.74649999999991</v>
      </c>
      <c r="L60" s="355">
        <f t="shared" si="37"/>
        <v>291.38009999999991</v>
      </c>
      <c r="M60" s="406">
        <f t="shared" si="37"/>
        <v>257.81849999999997</v>
      </c>
    </row>
    <row r="61" spans="1:15" s="6" customFormat="1" ht="15" customHeight="1">
      <c r="A61" s="147" t="s">
        <v>538</v>
      </c>
      <c r="B61" s="347" t="s">
        <v>655</v>
      </c>
      <c r="C61" s="351">
        <v>1</v>
      </c>
      <c r="D61" s="96">
        <f t="shared" si="38"/>
        <v>34.950000000000003</v>
      </c>
      <c r="E61" s="97">
        <f t="shared" si="39"/>
        <v>526.86</v>
      </c>
      <c r="F61" s="97">
        <f t="shared" si="40"/>
        <v>587.22</v>
      </c>
      <c r="G61" s="34" t="s">
        <v>7</v>
      </c>
      <c r="H61" s="57">
        <f t="shared" si="35"/>
        <v>88.082999999999998</v>
      </c>
      <c r="I61" s="57">
        <f t="shared" si="36"/>
        <v>675.303</v>
      </c>
      <c r="J61" s="353">
        <f t="shared" si="37"/>
        <v>523.83074999999997</v>
      </c>
      <c r="K61" s="354">
        <f t="shared" si="37"/>
        <v>463.24185000000006</v>
      </c>
      <c r="L61" s="355">
        <f t="shared" si="37"/>
        <v>420.82961999999998</v>
      </c>
      <c r="M61" s="406">
        <f t="shared" si="37"/>
        <v>372.35849999999999</v>
      </c>
    </row>
    <row r="62" spans="1:15" s="6" customFormat="1" ht="15" customHeight="1">
      <c r="A62" s="147" t="s">
        <v>539</v>
      </c>
      <c r="B62" s="347" t="s">
        <v>656</v>
      </c>
      <c r="C62" s="351">
        <v>2</v>
      </c>
      <c r="D62" s="96">
        <f t="shared" ref="D62:D69" si="41">VLOOKUP(A62,SKU,5,FALSE)</f>
        <v>34.950000000000003</v>
      </c>
      <c r="E62" s="97">
        <f t="shared" ref="E62:E69" si="42">VLOOKUP(A62,SKU,7,FALSE)</f>
        <v>526.86</v>
      </c>
      <c r="F62" s="97">
        <f t="shared" ref="F62:F69" si="43">VLOOKUP(A62,SKU,6,FALSE)</f>
        <v>587.22</v>
      </c>
      <c r="G62" s="34" t="s">
        <v>7</v>
      </c>
      <c r="H62" s="57">
        <f t="shared" ref="H62:H69" si="44">(F62)*$H$16</f>
        <v>88.082999999999998</v>
      </c>
      <c r="I62" s="57">
        <f t="shared" ref="I62:I69" si="45">(F62+H62)</f>
        <v>675.303</v>
      </c>
      <c r="J62" s="353">
        <f t="shared" si="37"/>
        <v>523.83074999999997</v>
      </c>
      <c r="K62" s="354">
        <f t="shared" si="37"/>
        <v>463.24185000000006</v>
      </c>
      <c r="L62" s="355">
        <f t="shared" si="37"/>
        <v>420.82961999999998</v>
      </c>
      <c r="M62" s="406">
        <f t="shared" si="37"/>
        <v>372.35849999999999</v>
      </c>
    </row>
    <row r="63" spans="1:15" s="2" customFormat="1" ht="15" customHeight="1">
      <c r="A63" s="147" t="s">
        <v>535</v>
      </c>
      <c r="B63" s="347" t="s">
        <v>657</v>
      </c>
      <c r="C63" s="351">
        <v>3</v>
      </c>
      <c r="D63" s="96">
        <f t="shared" si="41"/>
        <v>19.95</v>
      </c>
      <c r="E63" s="97">
        <f t="shared" si="42"/>
        <v>299.35000000000002</v>
      </c>
      <c r="F63" s="97">
        <f t="shared" si="43"/>
        <v>333.64</v>
      </c>
      <c r="G63" s="34" t="s">
        <v>7</v>
      </c>
      <c r="H63" s="57">
        <f t="shared" si="44"/>
        <v>50.045999999999999</v>
      </c>
      <c r="I63" s="57">
        <f t="shared" si="45"/>
        <v>383.68599999999998</v>
      </c>
      <c r="J63" s="353">
        <f t="shared" si="37"/>
        <v>297.62287499999996</v>
      </c>
      <c r="K63" s="354">
        <f t="shared" si="37"/>
        <v>263.19762499999996</v>
      </c>
      <c r="L63" s="355">
        <f t="shared" si="37"/>
        <v>239.09994999999995</v>
      </c>
      <c r="M63" s="406">
        <f t="shared" si="37"/>
        <v>211.55974999999995</v>
      </c>
    </row>
    <row r="64" spans="1:15" s="2" customFormat="1" ht="15" customHeight="1">
      <c r="A64" s="147" t="s">
        <v>536</v>
      </c>
      <c r="B64" s="347" t="s">
        <v>658</v>
      </c>
      <c r="C64" s="351">
        <v>4</v>
      </c>
      <c r="D64" s="96">
        <f t="shared" si="41"/>
        <v>19.95</v>
      </c>
      <c r="E64" s="97">
        <f t="shared" si="42"/>
        <v>299.35000000000002</v>
      </c>
      <c r="F64" s="97">
        <f t="shared" si="43"/>
        <v>333.64</v>
      </c>
      <c r="G64" s="34" t="s">
        <v>7</v>
      </c>
      <c r="H64" s="57">
        <f t="shared" si="44"/>
        <v>50.045999999999999</v>
      </c>
      <c r="I64" s="57">
        <f t="shared" si="45"/>
        <v>383.68599999999998</v>
      </c>
      <c r="J64" s="353">
        <f t="shared" si="37"/>
        <v>297.62287499999996</v>
      </c>
      <c r="K64" s="354">
        <f t="shared" si="37"/>
        <v>263.19762499999996</v>
      </c>
      <c r="L64" s="355">
        <f t="shared" si="37"/>
        <v>239.09994999999995</v>
      </c>
      <c r="M64" s="406">
        <f t="shared" si="37"/>
        <v>211.55974999999995</v>
      </c>
    </row>
    <row r="65" spans="1:13" s="2" customFormat="1" ht="15" customHeight="1">
      <c r="A65" s="147" t="s">
        <v>542</v>
      </c>
      <c r="B65" s="347" t="s">
        <v>659</v>
      </c>
      <c r="C65" s="351">
        <v>6</v>
      </c>
      <c r="D65" s="96">
        <f t="shared" si="41"/>
        <v>19.95</v>
      </c>
      <c r="E65" s="97">
        <f t="shared" si="42"/>
        <v>299.35000000000002</v>
      </c>
      <c r="F65" s="97">
        <f t="shared" si="43"/>
        <v>333.64</v>
      </c>
      <c r="G65" s="34" t="s">
        <v>7</v>
      </c>
      <c r="H65" s="57">
        <f t="shared" si="44"/>
        <v>50.045999999999999</v>
      </c>
      <c r="I65" s="57">
        <f t="shared" si="45"/>
        <v>383.68599999999998</v>
      </c>
      <c r="J65" s="353">
        <f t="shared" si="37"/>
        <v>297.62287499999996</v>
      </c>
      <c r="K65" s="354">
        <f t="shared" si="37"/>
        <v>263.19762499999996</v>
      </c>
      <c r="L65" s="355">
        <f t="shared" si="37"/>
        <v>239.09994999999995</v>
      </c>
      <c r="M65" s="406">
        <f t="shared" si="37"/>
        <v>211.55974999999995</v>
      </c>
    </row>
    <row r="66" spans="1:13" s="2" customFormat="1" ht="15" customHeight="1">
      <c r="A66" s="147" t="s">
        <v>547</v>
      </c>
      <c r="B66" s="347" t="s">
        <v>660</v>
      </c>
      <c r="C66" s="351">
        <v>7</v>
      </c>
      <c r="D66" s="96">
        <f t="shared" si="41"/>
        <v>19.95</v>
      </c>
      <c r="E66" s="97">
        <f t="shared" si="42"/>
        <v>299.35000000000002</v>
      </c>
      <c r="F66" s="97">
        <f t="shared" si="43"/>
        <v>333.64</v>
      </c>
      <c r="G66" s="34" t="s">
        <v>7</v>
      </c>
      <c r="H66" s="57">
        <f t="shared" si="44"/>
        <v>50.045999999999999</v>
      </c>
      <c r="I66" s="57">
        <f t="shared" si="45"/>
        <v>383.68599999999998</v>
      </c>
      <c r="J66" s="353">
        <f t="shared" si="37"/>
        <v>297.62287499999996</v>
      </c>
      <c r="K66" s="354">
        <f t="shared" si="37"/>
        <v>263.19762499999996</v>
      </c>
      <c r="L66" s="355">
        <f t="shared" si="37"/>
        <v>239.09994999999995</v>
      </c>
      <c r="M66" s="406">
        <f t="shared" si="37"/>
        <v>211.55974999999995</v>
      </c>
    </row>
    <row r="67" spans="1:13" s="2" customFormat="1" ht="15" customHeight="1">
      <c r="A67" s="147" t="s">
        <v>548</v>
      </c>
      <c r="B67" s="347" t="s">
        <v>661</v>
      </c>
      <c r="C67" s="351">
        <v>8</v>
      </c>
      <c r="D67" s="96">
        <f t="shared" si="41"/>
        <v>19.95</v>
      </c>
      <c r="E67" s="97">
        <f t="shared" si="42"/>
        <v>299.35000000000002</v>
      </c>
      <c r="F67" s="97">
        <f t="shared" si="43"/>
        <v>333.64</v>
      </c>
      <c r="G67" s="34" t="s">
        <v>7</v>
      </c>
      <c r="H67" s="57">
        <f t="shared" si="44"/>
        <v>50.045999999999999</v>
      </c>
      <c r="I67" s="57">
        <f t="shared" si="45"/>
        <v>383.68599999999998</v>
      </c>
      <c r="J67" s="353">
        <f t="shared" si="37"/>
        <v>297.62287499999996</v>
      </c>
      <c r="K67" s="354">
        <f t="shared" si="37"/>
        <v>263.19762499999996</v>
      </c>
      <c r="L67" s="355">
        <f t="shared" si="37"/>
        <v>239.09994999999995</v>
      </c>
      <c r="M67" s="406">
        <f t="shared" si="37"/>
        <v>211.55974999999995</v>
      </c>
    </row>
    <row r="68" spans="1:13" s="2" customFormat="1" ht="15" customHeight="1">
      <c r="A68" s="147" t="s">
        <v>546</v>
      </c>
      <c r="B68" s="347" t="s">
        <v>662</v>
      </c>
      <c r="C68" s="351">
        <v>9</v>
      </c>
      <c r="D68" s="96">
        <f t="shared" si="41"/>
        <v>19.95</v>
      </c>
      <c r="E68" s="97">
        <f t="shared" si="42"/>
        <v>299.35000000000002</v>
      </c>
      <c r="F68" s="97">
        <f t="shared" si="43"/>
        <v>333.64</v>
      </c>
      <c r="G68" s="34" t="s">
        <v>7</v>
      </c>
      <c r="H68" s="57">
        <f t="shared" si="44"/>
        <v>50.045999999999999</v>
      </c>
      <c r="I68" s="57">
        <f t="shared" si="45"/>
        <v>383.68599999999998</v>
      </c>
      <c r="J68" s="353">
        <f t="shared" si="37"/>
        <v>297.62287499999996</v>
      </c>
      <c r="K68" s="354">
        <f t="shared" si="37"/>
        <v>263.19762499999996</v>
      </c>
      <c r="L68" s="355">
        <f t="shared" si="37"/>
        <v>239.09994999999995</v>
      </c>
      <c r="M68" s="406">
        <f t="shared" si="37"/>
        <v>211.55974999999995</v>
      </c>
    </row>
    <row r="69" spans="1:13" s="2" customFormat="1" ht="15" customHeight="1" thickBot="1">
      <c r="A69" s="426" t="s">
        <v>544</v>
      </c>
      <c r="B69" s="427" t="s">
        <v>663</v>
      </c>
      <c r="C69" s="428">
        <v>10</v>
      </c>
      <c r="D69" s="318">
        <f t="shared" si="41"/>
        <v>19.95</v>
      </c>
      <c r="E69" s="319">
        <f t="shared" si="42"/>
        <v>299.35000000000002</v>
      </c>
      <c r="F69" s="319">
        <f t="shared" si="43"/>
        <v>333.64</v>
      </c>
      <c r="G69" s="429" t="s">
        <v>7</v>
      </c>
      <c r="H69" s="153">
        <f t="shared" si="44"/>
        <v>50.045999999999999</v>
      </c>
      <c r="I69" s="153">
        <f t="shared" si="45"/>
        <v>383.68599999999998</v>
      </c>
      <c r="J69" s="422">
        <f t="shared" ref="J69:M69" si="46">($F69-($E69*J$16))*1.15</f>
        <v>297.62287499999996</v>
      </c>
      <c r="K69" s="423">
        <f t="shared" si="46"/>
        <v>263.19762499999996</v>
      </c>
      <c r="L69" s="424">
        <f t="shared" si="46"/>
        <v>239.09994999999995</v>
      </c>
      <c r="M69" s="425">
        <f t="shared" si="46"/>
        <v>211.55974999999995</v>
      </c>
    </row>
    <row r="70" spans="1:13" s="7" customFormat="1" ht="15" customHeight="1">
      <c r="A70" s="430" t="s">
        <v>14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s="6" customFormat="1" ht="15" customHeight="1">
      <c r="A71" s="134">
        <v>3968</v>
      </c>
      <c r="B71" s="331" t="s">
        <v>664</v>
      </c>
      <c r="C71" s="358">
        <v>1</v>
      </c>
      <c r="D71" s="96">
        <f>VLOOKUP(TEXT(A71,0),SKU,5,FALSE)</f>
        <v>13.22</v>
      </c>
      <c r="E71" s="97">
        <f>VLOOKUP(TEXT(A71,0),SKU,7,FALSE)</f>
        <v>188.91</v>
      </c>
      <c r="F71" s="97">
        <f>VLOOKUP(TEXT(A71,0),SKU,6,FALSE)</f>
        <v>326.07</v>
      </c>
      <c r="G71" s="34" t="s">
        <v>12</v>
      </c>
      <c r="H71" s="57">
        <f t="shared" ref="H71:H74" si="47">(F71)*$H$16</f>
        <v>48.910499999999999</v>
      </c>
      <c r="I71" s="57">
        <f t="shared" ref="I71:I74" si="48">(F71+H71)</f>
        <v>374.98050000000001</v>
      </c>
      <c r="J71" s="335">
        <f t="shared" ref="J71:M78" si="49">($F71-($E71*J$16))*1.15</f>
        <v>320.66887499999996</v>
      </c>
      <c r="K71" s="336">
        <f t="shared" si="49"/>
        <v>298.94422499999996</v>
      </c>
      <c r="L71" s="337">
        <f t="shared" si="49"/>
        <v>283.73696999999999</v>
      </c>
      <c r="M71" s="400">
        <f t="shared" si="49"/>
        <v>266.35724999999996</v>
      </c>
    </row>
    <row r="72" spans="1:13" s="6" customFormat="1" ht="15" customHeight="1">
      <c r="A72" s="134">
        <v>3972</v>
      </c>
      <c r="B72" s="331" t="s">
        <v>665</v>
      </c>
      <c r="C72" s="358">
        <v>1</v>
      </c>
      <c r="D72" s="96">
        <f>VLOOKUP(TEXT(A72,0),SKU,5,FALSE)</f>
        <v>13.22</v>
      </c>
      <c r="E72" s="97">
        <f>VLOOKUP(TEXT(A72,0),SKU,7,FALSE)</f>
        <v>188.91</v>
      </c>
      <c r="F72" s="97">
        <f>VLOOKUP(TEXT(A72,0),SKU,6,FALSE)</f>
        <v>326.07</v>
      </c>
      <c r="G72" s="34" t="s">
        <v>12</v>
      </c>
      <c r="H72" s="57">
        <f t="shared" si="47"/>
        <v>48.910499999999999</v>
      </c>
      <c r="I72" s="57">
        <f t="shared" si="48"/>
        <v>374.98050000000001</v>
      </c>
      <c r="J72" s="335">
        <f t="shared" si="49"/>
        <v>320.66887499999996</v>
      </c>
      <c r="K72" s="336">
        <f t="shared" si="49"/>
        <v>298.94422499999996</v>
      </c>
      <c r="L72" s="337">
        <f t="shared" si="49"/>
        <v>283.73696999999999</v>
      </c>
      <c r="M72" s="400">
        <f t="shared" si="49"/>
        <v>266.35724999999996</v>
      </c>
    </row>
    <row r="73" spans="1:13" s="8" customFormat="1" ht="15" customHeight="1">
      <c r="A73" s="134">
        <v>3976</v>
      </c>
      <c r="B73" s="331" t="s">
        <v>666</v>
      </c>
      <c r="C73" s="358">
        <v>1</v>
      </c>
      <c r="D73" s="96">
        <f>VLOOKUP(TEXT(A73,0),SKU,5,FALSE)</f>
        <v>13.22</v>
      </c>
      <c r="E73" s="97">
        <f>VLOOKUP(TEXT(A73,0),SKU,7,FALSE)</f>
        <v>188.91</v>
      </c>
      <c r="F73" s="97">
        <f>VLOOKUP(TEXT(A73,0),SKU,6,FALSE)</f>
        <v>326.07</v>
      </c>
      <c r="G73" s="34" t="s">
        <v>12</v>
      </c>
      <c r="H73" s="57">
        <f t="shared" si="47"/>
        <v>48.910499999999999</v>
      </c>
      <c r="I73" s="57">
        <f t="shared" si="48"/>
        <v>374.98050000000001</v>
      </c>
      <c r="J73" s="335">
        <f t="shared" si="49"/>
        <v>320.66887499999996</v>
      </c>
      <c r="K73" s="336">
        <f t="shared" si="49"/>
        <v>298.94422499999996</v>
      </c>
      <c r="L73" s="337">
        <f t="shared" si="49"/>
        <v>283.73696999999999</v>
      </c>
      <c r="M73" s="400">
        <f t="shared" si="49"/>
        <v>266.35724999999996</v>
      </c>
    </row>
    <row r="74" spans="1:13" s="106" customFormat="1" ht="15" customHeight="1">
      <c r="A74" s="134" t="s">
        <v>570</v>
      </c>
      <c r="B74" s="331" t="s">
        <v>83</v>
      </c>
      <c r="C74" s="334">
        <v>1</v>
      </c>
      <c r="D74" s="96">
        <f t="shared" ref="D74" si="50">VLOOKUP(A74,SKU,5,FALSE)</f>
        <v>23</v>
      </c>
      <c r="E74" s="97">
        <f t="shared" ref="E74" si="51">VLOOKUP(A74,SKU,7,FALSE)</f>
        <v>419.93</v>
      </c>
      <c r="F74" s="97">
        <f t="shared" ref="F74" si="52">VLOOKUP(A74,SKU,6,FALSE)</f>
        <v>468.05</v>
      </c>
      <c r="G74" s="216" t="s">
        <v>7</v>
      </c>
      <c r="H74" s="97">
        <f t="shared" si="47"/>
        <v>70.207499999999996</v>
      </c>
      <c r="I74" s="97">
        <f t="shared" si="48"/>
        <v>538.25750000000005</v>
      </c>
      <c r="J74" s="335">
        <f t="shared" si="49"/>
        <v>417.52762499999994</v>
      </c>
      <c r="K74" s="336">
        <f t="shared" si="49"/>
        <v>369.23567500000001</v>
      </c>
      <c r="L74" s="337">
        <f t="shared" si="49"/>
        <v>335.43130999999994</v>
      </c>
      <c r="M74" s="400">
        <f t="shared" si="49"/>
        <v>296.79775000000001</v>
      </c>
    </row>
    <row r="75" spans="1:13" s="106" customFormat="1" ht="15" customHeight="1">
      <c r="A75" s="134" t="s">
        <v>359</v>
      </c>
      <c r="B75" s="331" t="s">
        <v>667</v>
      </c>
      <c r="C75" s="334">
        <v>1</v>
      </c>
      <c r="D75" s="96">
        <f t="shared" ref="D75:D78" si="53">VLOOKUP(A75,SKU,5,FALSE)</f>
        <v>11.75</v>
      </c>
      <c r="E75" s="97">
        <f t="shared" ref="E75:E78" si="54">VLOOKUP(A75,SKU,7,FALSE)</f>
        <v>253.35</v>
      </c>
      <c r="F75" s="97">
        <f t="shared" ref="F75:F78" si="55">VLOOKUP(A75,SKU,6,FALSE)</f>
        <v>336.93</v>
      </c>
      <c r="G75" s="216" t="s">
        <v>7</v>
      </c>
      <c r="H75" s="97">
        <f t="shared" ref="H75:H78" si="56">(F75)*$H$16</f>
        <v>50.539499999999997</v>
      </c>
      <c r="I75" s="97">
        <f t="shared" ref="I75:I78" si="57">(F75+H75)</f>
        <v>387.46949999999998</v>
      </c>
      <c r="J75" s="335">
        <f t="shared" si="49"/>
        <v>314.63137499999999</v>
      </c>
      <c r="K75" s="336">
        <f t="shared" si="49"/>
        <v>285.49612499999995</v>
      </c>
      <c r="L75" s="337">
        <f t="shared" si="49"/>
        <v>265.10145</v>
      </c>
      <c r="M75" s="400">
        <f t="shared" si="49"/>
        <v>241.79324999999997</v>
      </c>
    </row>
    <row r="76" spans="1:13" s="106" customFormat="1" ht="15" customHeight="1">
      <c r="A76" s="134" t="s">
        <v>361</v>
      </c>
      <c r="B76" s="331" t="s">
        <v>668</v>
      </c>
      <c r="C76" s="334">
        <v>1</v>
      </c>
      <c r="D76" s="96">
        <f t="shared" si="53"/>
        <v>11.75</v>
      </c>
      <c r="E76" s="97">
        <f t="shared" si="54"/>
        <v>253.35</v>
      </c>
      <c r="F76" s="97">
        <f t="shared" si="55"/>
        <v>336.93</v>
      </c>
      <c r="G76" s="216" t="s">
        <v>7</v>
      </c>
      <c r="H76" s="97">
        <f t="shared" si="56"/>
        <v>50.539499999999997</v>
      </c>
      <c r="I76" s="97">
        <f t="shared" si="57"/>
        <v>387.46949999999998</v>
      </c>
      <c r="J76" s="335">
        <f t="shared" si="49"/>
        <v>314.63137499999999</v>
      </c>
      <c r="K76" s="336">
        <f t="shared" si="49"/>
        <v>285.49612499999995</v>
      </c>
      <c r="L76" s="337">
        <f t="shared" si="49"/>
        <v>265.10145</v>
      </c>
      <c r="M76" s="400">
        <f t="shared" si="49"/>
        <v>241.79324999999997</v>
      </c>
    </row>
    <row r="77" spans="1:13" s="106" customFormat="1" ht="15" customHeight="1">
      <c r="A77" s="134" t="s">
        <v>363</v>
      </c>
      <c r="B77" s="331" t="s">
        <v>669</v>
      </c>
      <c r="C77" s="334">
        <v>1</v>
      </c>
      <c r="D77" s="96">
        <f t="shared" ref="D77" si="58">VLOOKUP(A77,SKU,5,FALSE)</f>
        <v>11.3</v>
      </c>
      <c r="E77" s="97">
        <f t="shared" ref="E77" si="59">VLOOKUP(A77,SKU,7,FALSE)</f>
        <v>161.16</v>
      </c>
      <c r="F77" s="97">
        <f t="shared" ref="F77" si="60">VLOOKUP(A77,SKU,6,FALSE)</f>
        <v>278.17</v>
      </c>
      <c r="G77" s="216" t="s">
        <v>7</v>
      </c>
      <c r="H77" s="97">
        <f t="shared" ref="H77" si="61">(F77)*$H$16</f>
        <v>41.725500000000004</v>
      </c>
      <c r="I77" s="97">
        <f t="shared" ref="I77" si="62">(F77+H77)</f>
        <v>319.89550000000003</v>
      </c>
      <c r="J77" s="335">
        <f t="shared" si="49"/>
        <v>273.56200000000001</v>
      </c>
      <c r="K77" s="336">
        <f t="shared" si="49"/>
        <v>255.02859999999998</v>
      </c>
      <c r="L77" s="337">
        <f t="shared" si="49"/>
        <v>242.05522000000002</v>
      </c>
      <c r="M77" s="400">
        <f t="shared" si="49"/>
        <v>227.22850000000003</v>
      </c>
    </row>
    <row r="78" spans="1:13" s="106" customFormat="1" ht="15" customHeight="1">
      <c r="A78" s="134" t="s">
        <v>391</v>
      </c>
      <c r="B78" s="331" t="s">
        <v>670</v>
      </c>
      <c r="C78" s="334">
        <v>1</v>
      </c>
      <c r="D78" s="96">
        <f t="shared" si="53"/>
        <v>11.3</v>
      </c>
      <c r="E78" s="97">
        <f t="shared" si="54"/>
        <v>161.16</v>
      </c>
      <c r="F78" s="97">
        <f t="shared" si="55"/>
        <v>278.17</v>
      </c>
      <c r="G78" s="216" t="s">
        <v>7</v>
      </c>
      <c r="H78" s="97">
        <f t="shared" si="56"/>
        <v>41.725500000000004</v>
      </c>
      <c r="I78" s="97">
        <f t="shared" si="57"/>
        <v>319.89550000000003</v>
      </c>
      <c r="J78" s="335">
        <f t="shared" si="49"/>
        <v>273.56200000000001</v>
      </c>
      <c r="K78" s="336">
        <f t="shared" si="49"/>
        <v>255.02859999999998</v>
      </c>
      <c r="L78" s="337">
        <f t="shared" si="49"/>
        <v>242.05522000000002</v>
      </c>
      <c r="M78" s="400">
        <f t="shared" si="49"/>
        <v>227.22850000000003</v>
      </c>
    </row>
    <row r="79" spans="1:13" s="8" customFormat="1" ht="15" customHeight="1">
      <c r="A79" s="407" t="s">
        <v>15</v>
      </c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408"/>
    </row>
    <row r="80" spans="1:13" s="8" customFormat="1" ht="15" customHeight="1">
      <c r="A80" s="210">
        <v>3150</v>
      </c>
      <c r="B80" s="347" t="s">
        <v>671</v>
      </c>
      <c r="C80" s="351">
        <v>1</v>
      </c>
      <c r="D80" s="96">
        <f>VLOOKUP(TEXT(A80,0),SKU,5,FALSE)</f>
        <v>48.75</v>
      </c>
      <c r="E80" s="97">
        <f>VLOOKUP(TEXT(A80,0),SKU,7,FALSE)</f>
        <v>661.48</v>
      </c>
      <c r="F80" s="97">
        <f>VLOOKUP(TEXT(A80,0),SKU,6,FALSE)</f>
        <v>737.29</v>
      </c>
      <c r="G80" s="361" t="s">
        <v>12</v>
      </c>
      <c r="H80" s="57">
        <f t="shared" ref="H80:H82" si="63">(F80)*$H$16</f>
        <v>110.59349999999999</v>
      </c>
      <c r="I80" s="57">
        <f t="shared" ref="I80:I82" si="64">(F80+H80)</f>
        <v>847.88349999999991</v>
      </c>
      <c r="J80" s="353">
        <f t="shared" ref="J80:M83" si="65">($F80-($E80*J$16))*1.15</f>
        <v>657.70799999999986</v>
      </c>
      <c r="K80" s="354">
        <f t="shared" si="65"/>
        <v>581.63779999999986</v>
      </c>
      <c r="L80" s="355">
        <f t="shared" si="65"/>
        <v>528.38865999999996</v>
      </c>
      <c r="M80" s="406">
        <f t="shared" si="65"/>
        <v>467.53249999999991</v>
      </c>
    </row>
    <row r="81" spans="1:13" s="8" customFormat="1" ht="15" customHeight="1">
      <c r="A81" s="147" t="s">
        <v>550</v>
      </c>
      <c r="B81" s="347" t="s">
        <v>253</v>
      </c>
      <c r="C81" s="351">
        <v>1</v>
      </c>
      <c r="D81" s="96">
        <f t="shared" ref="D81:D82" si="66">VLOOKUP(A81,SKU,5,FALSE)</f>
        <v>25.75</v>
      </c>
      <c r="E81" s="97">
        <f t="shared" ref="E81:E82" si="67">VLOOKUP(A81,SKU,7,FALSE)</f>
        <v>472.7</v>
      </c>
      <c r="F81" s="97">
        <f t="shared" ref="F81:F82" si="68">VLOOKUP(A81,SKU,6,FALSE)</f>
        <v>526.87</v>
      </c>
      <c r="G81" s="34" t="s">
        <v>7</v>
      </c>
      <c r="H81" s="57">
        <f t="shared" si="63"/>
        <v>79.030500000000004</v>
      </c>
      <c r="I81" s="57">
        <f t="shared" si="64"/>
        <v>605.90049999999997</v>
      </c>
      <c r="J81" s="353">
        <f t="shared" si="65"/>
        <v>469.99924999999996</v>
      </c>
      <c r="K81" s="354">
        <f t="shared" si="65"/>
        <v>415.63874999999996</v>
      </c>
      <c r="L81" s="355">
        <f t="shared" si="65"/>
        <v>377.58639999999997</v>
      </c>
      <c r="M81" s="406">
        <f t="shared" si="65"/>
        <v>334.09799999999996</v>
      </c>
    </row>
    <row r="82" spans="1:13" s="5" customFormat="1" ht="15" customHeight="1">
      <c r="A82" s="147" t="s">
        <v>560</v>
      </c>
      <c r="B82" s="347" t="s">
        <v>672</v>
      </c>
      <c r="C82" s="358">
        <v>1</v>
      </c>
      <c r="D82" s="96">
        <f t="shared" si="66"/>
        <v>14.75</v>
      </c>
      <c r="E82" s="97">
        <f t="shared" si="67"/>
        <v>233.7</v>
      </c>
      <c r="F82" s="97">
        <f t="shared" si="68"/>
        <v>260.47000000000003</v>
      </c>
      <c r="G82" s="34" t="s">
        <v>7</v>
      </c>
      <c r="H82" s="57">
        <f t="shared" si="63"/>
        <v>39.070500000000003</v>
      </c>
      <c r="I82" s="57">
        <f t="shared" si="64"/>
        <v>299.54050000000001</v>
      </c>
      <c r="J82" s="353">
        <f t="shared" si="65"/>
        <v>232.35175000000001</v>
      </c>
      <c r="K82" s="354">
        <f t="shared" si="65"/>
        <v>205.47625000000002</v>
      </c>
      <c r="L82" s="355">
        <f t="shared" si="65"/>
        <v>186.66340000000002</v>
      </c>
      <c r="M82" s="406">
        <f t="shared" si="65"/>
        <v>165.16300000000004</v>
      </c>
    </row>
    <row r="83" spans="1:13" s="224" customFormat="1" ht="15" customHeight="1">
      <c r="A83" s="134" t="s">
        <v>482</v>
      </c>
      <c r="B83" s="333" t="s">
        <v>673</v>
      </c>
      <c r="C83" s="339">
        <v>1</v>
      </c>
      <c r="D83" s="96">
        <f t="shared" ref="D83" si="69">VLOOKUP(A83,SKU,5,FALSE)</f>
        <v>18.899999999999999</v>
      </c>
      <c r="E83" s="97">
        <f t="shared" ref="E83" si="70">VLOOKUP(A83,SKU,7,FALSE)</f>
        <v>405.1</v>
      </c>
      <c r="F83" s="97">
        <f t="shared" ref="F83" si="71">VLOOKUP(A83,SKU,6,FALSE)</f>
        <v>451.51</v>
      </c>
      <c r="G83" s="216" t="s">
        <v>7</v>
      </c>
      <c r="H83" s="97">
        <f t="shared" ref="H83" si="72">(F83)*$H$16</f>
        <v>67.726500000000001</v>
      </c>
      <c r="I83" s="97">
        <f t="shared" ref="I83" si="73">(F83+H83)</f>
        <v>519.23649999999998</v>
      </c>
      <c r="J83" s="335">
        <f t="shared" si="65"/>
        <v>402.77024999999998</v>
      </c>
      <c r="K83" s="336">
        <f t="shared" si="65"/>
        <v>356.18374999999997</v>
      </c>
      <c r="L83" s="337">
        <f t="shared" si="65"/>
        <v>323.57319999999999</v>
      </c>
      <c r="M83" s="400">
        <f t="shared" si="65"/>
        <v>286.30399999999997</v>
      </c>
    </row>
    <row r="84" spans="1:13" s="2" customFormat="1" ht="15" customHeight="1">
      <c r="A84" s="407" t="s">
        <v>22</v>
      </c>
      <c r="B84" s="356"/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408"/>
    </row>
    <row r="85" spans="1:13" s="101" customFormat="1" ht="15" customHeight="1">
      <c r="A85" s="147">
        <v>4461</v>
      </c>
      <c r="B85" s="347" t="s">
        <v>674</v>
      </c>
      <c r="C85" s="334">
        <v>1</v>
      </c>
      <c r="D85" s="96">
        <f t="shared" ref="D85:D91" si="74">VLOOKUP(TEXT(A85,0),SKU,5,FALSE)</f>
        <v>35.25</v>
      </c>
      <c r="E85" s="97">
        <f t="shared" ref="E85:E91" si="75">VLOOKUP(TEXT(A85,0),SKU,7,FALSE)</f>
        <v>548.87</v>
      </c>
      <c r="F85" s="97">
        <f t="shared" ref="F85:F91" si="76">VLOOKUP(TEXT(A85,0),SKU,6,FALSE)</f>
        <v>611.76</v>
      </c>
      <c r="G85" s="216" t="s">
        <v>7</v>
      </c>
      <c r="H85" s="97">
        <f t="shared" ref="H85:H91" si="77">(F85)*$H$16</f>
        <v>91.763999999999996</v>
      </c>
      <c r="I85" s="97">
        <f t="shared" ref="I85:I91" si="78">(F85+H85)</f>
        <v>703.524</v>
      </c>
      <c r="J85" s="335">
        <f t="shared" ref="J85:M91" si="79">($F85-($E85*J$16))*1.15</f>
        <v>545.72387500000002</v>
      </c>
      <c r="K85" s="336">
        <f t="shared" si="79"/>
        <v>482.60382499999992</v>
      </c>
      <c r="L85" s="337">
        <f t="shared" si="79"/>
        <v>438.41978999999998</v>
      </c>
      <c r="M85" s="400">
        <f t="shared" si="79"/>
        <v>387.92374999999998</v>
      </c>
    </row>
    <row r="86" spans="1:13" s="2" customFormat="1" ht="15" customHeight="1">
      <c r="A86" s="147">
        <v>1436</v>
      </c>
      <c r="B86" s="347" t="s">
        <v>675</v>
      </c>
      <c r="C86" s="351">
        <v>1</v>
      </c>
      <c r="D86" s="96">
        <f t="shared" si="74"/>
        <v>50</v>
      </c>
      <c r="E86" s="97">
        <f t="shared" si="75"/>
        <v>818.48</v>
      </c>
      <c r="F86" s="97">
        <f t="shared" si="76"/>
        <v>912.29</v>
      </c>
      <c r="G86" s="34" t="s">
        <v>7</v>
      </c>
      <c r="H86" s="57">
        <f t="shared" si="77"/>
        <v>136.84349999999998</v>
      </c>
      <c r="I86" s="57">
        <f t="shared" si="78"/>
        <v>1049.1334999999999</v>
      </c>
      <c r="J86" s="353">
        <f t="shared" si="79"/>
        <v>813.82049999999992</v>
      </c>
      <c r="K86" s="354">
        <f t="shared" si="79"/>
        <v>719.69529999999997</v>
      </c>
      <c r="L86" s="355">
        <f t="shared" si="79"/>
        <v>653.80765999999983</v>
      </c>
      <c r="M86" s="406">
        <f t="shared" si="79"/>
        <v>578.50749999999994</v>
      </c>
    </row>
    <row r="87" spans="1:13" s="2" customFormat="1" ht="15" customHeight="1">
      <c r="A87" s="147">
        <v>1433</v>
      </c>
      <c r="B87" s="362" t="s">
        <v>676</v>
      </c>
      <c r="C87" s="351">
        <v>1</v>
      </c>
      <c r="D87" s="96">
        <f t="shared" si="74"/>
        <v>22.2</v>
      </c>
      <c r="E87" s="97">
        <f t="shared" si="75"/>
        <v>406.93</v>
      </c>
      <c r="F87" s="97">
        <f t="shared" si="76"/>
        <v>453.55</v>
      </c>
      <c r="G87" s="34" t="s">
        <v>7</v>
      </c>
      <c r="H87" s="57">
        <f t="shared" si="77"/>
        <v>68.032499999999999</v>
      </c>
      <c r="I87" s="57">
        <f t="shared" si="78"/>
        <v>521.58249999999998</v>
      </c>
      <c r="J87" s="353">
        <f t="shared" si="79"/>
        <v>404.59012499999994</v>
      </c>
      <c r="K87" s="354">
        <f t="shared" si="79"/>
        <v>357.79317499999996</v>
      </c>
      <c r="L87" s="355">
        <f t="shared" si="79"/>
        <v>325.03530999999998</v>
      </c>
      <c r="M87" s="406">
        <f t="shared" si="79"/>
        <v>287.59774999999996</v>
      </c>
    </row>
    <row r="88" spans="1:13" s="2" customFormat="1" ht="15" customHeight="1">
      <c r="A88" s="147">
        <v>1435</v>
      </c>
      <c r="B88" s="347" t="s">
        <v>677</v>
      </c>
      <c r="C88" s="351">
        <v>1</v>
      </c>
      <c r="D88" s="96">
        <f t="shared" si="74"/>
        <v>31.2</v>
      </c>
      <c r="E88" s="97">
        <f t="shared" si="75"/>
        <v>585.32000000000005</v>
      </c>
      <c r="F88" s="97">
        <f t="shared" si="76"/>
        <v>652.4</v>
      </c>
      <c r="G88" s="34" t="s">
        <v>7</v>
      </c>
      <c r="H88" s="57">
        <f t="shared" si="77"/>
        <v>97.86</v>
      </c>
      <c r="I88" s="57">
        <f t="shared" si="78"/>
        <v>750.26</v>
      </c>
      <c r="J88" s="353">
        <f t="shared" si="79"/>
        <v>581.98049999999989</v>
      </c>
      <c r="K88" s="354">
        <f t="shared" si="79"/>
        <v>514.66869999999994</v>
      </c>
      <c r="L88" s="355">
        <f t="shared" si="79"/>
        <v>467.55043999999992</v>
      </c>
      <c r="M88" s="406">
        <f t="shared" si="79"/>
        <v>413.70099999999991</v>
      </c>
    </row>
    <row r="89" spans="1:13" s="2" customFormat="1" ht="15" customHeight="1">
      <c r="A89" s="147">
        <v>1437</v>
      </c>
      <c r="B89" s="347" t="s">
        <v>678</v>
      </c>
      <c r="C89" s="351">
        <v>1</v>
      </c>
      <c r="D89" s="96">
        <f t="shared" si="74"/>
        <v>54.75</v>
      </c>
      <c r="E89" s="97">
        <f t="shared" si="75"/>
        <v>915.36</v>
      </c>
      <c r="F89" s="97">
        <f t="shared" si="76"/>
        <v>1020.27</v>
      </c>
      <c r="G89" s="34" t="s">
        <v>7</v>
      </c>
      <c r="H89" s="57">
        <f t="shared" si="77"/>
        <v>153.04049999999998</v>
      </c>
      <c r="I89" s="57">
        <f t="shared" si="78"/>
        <v>1173.3105</v>
      </c>
      <c r="J89" s="353">
        <f t="shared" si="79"/>
        <v>910.14449999999988</v>
      </c>
      <c r="K89" s="354">
        <f t="shared" si="79"/>
        <v>804.8780999999999</v>
      </c>
      <c r="L89" s="355">
        <f t="shared" si="79"/>
        <v>731.19161999999994</v>
      </c>
      <c r="M89" s="406">
        <f t="shared" si="79"/>
        <v>646.97849999999983</v>
      </c>
    </row>
    <row r="90" spans="1:13" s="101" customFormat="1" ht="15" customHeight="1">
      <c r="A90" s="209">
        <v>1466</v>
      </c>
      <c r="B90" s="333" t="s">
        <v>148</v>
      </c>
      <c r="C90" s="351">
        <v>1</v>
      </c>
      <c r="D90" s="96">
        <f t="shared" si="74"/>
        <v>12.5</v>
      </c>
      <c r="E90" s="97">
        <f t="shared" si="75"/>
        <v>226.59</v>
      </c>
      <c r="F90" s="97">
        <f t="shared" si="76"/>
        <v>280.91000000000003</v>
      </c>
      <c r="G90" s="34" t="s">
        <v>7</v>
      </c>
      <c r="H90" s="57">
        <f t="shared" si="77"/>
        <v>42.136500000000005</v>
      </c>
      <c r="I90" s="97">
        <f t="shared" si="78"/>
        <v>323.04650000000004</v>
      </c>
      <c r="J90" s="335">
        <f t="shared" si="79"/>
        <v>257.90187500000002</v>
      </c>
      <c r="K90" s="336">
        <f t="shared" si="79"/>
        <v>231.84402500000002</v>
      </c>
      <c r="L90" s="337">
        <f t="shared" si="79"/>
        <v>213.60353000000001</v>
      </c>
      <c r="M90" s="400">
        <f t="shared" si="79"/>
        <v>192.75725</v>
      </c>
    </row>
    <row r="91" spans="1:13" s="101" customFormat="1" ht="15" customHeight="1">
      <c r="A91" s="209">
        <v>1467</v>
      </c>
      <c r="B91" s="333" t="s">
        <v>679</v>
      </c>
      <c r="C91" s="351">
        <v>10</v>
      </c>
      <c r="D91" s="96">
        <f t="shared" si="74"/>
        <v>8</v>
      </c>
      <c r="E91" s="97">
        <f t="shared" si="75"/>
        <v>128.03</v>
      </c>
      <c r="F91" s="97">
        <f t="shared" si="76"/>
        <v>169.69</v>
      </c>
      <c r="G91" s="34" t="s">
        <v>7</v>
      </c>
      <c r="H91" s="57">
        <f t="shared" si="77"/>
        <v>25.453499999999998</v>
      </c>
      <c r="I91" s="97">
        <f t="shared" si="78"/>
        <v>195.14349999999999</v>
      </c>
      <c r="J91" s="335">
        <f t="shared" si="79"/>
        <v>158.33487499999998</v>
      </c>
      <c r="K91" s="336">
        <f t="shared" si="79"/>
        <v>143.611425</v>
      </c>
      <c r="L91" s="337">
        <f t="shared" si="79"/>
        <v>133.30500999999998</v>
      </c>
      <c r="M91" s="400">
        <f t="shared" si="79"/>
        <v>121.52624999999999</v>
      </c>
    </row>
    <row r="92" spans="1:13" s="6" customFormat="1" ht="15" customHeight="1">
      <c r="A92" s="407" t="s">
        <v>370</v>
      </c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408"/>
    </row>
    <row r="93" spans="1:13" s="6" customFormat="1" ht="15" customHeight="1">
      <c r="A93" s="410" t="s">
        <v>124</v>
      </c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411"/>
    </row>
    <row r="94" spans="1:13" s="6" customFormat="1" ht="15" customHeight="1">
      <c r="A94" s="134" t="s">
        <v>582</v>
      </c>
      <c r="B94" s="331" t="s">
        <v>680</v>
      </c>
      <c r="C94" s="334">
        <v>1</v>
      </c>
      <c r="D94" s="96">
        <f t="shared" ref="D94:D104" si="80">VLOOKUP(A94,SKU,5,FALSE)</f>
        <v>16.75</v>
      </c>
      <c r="E94" s="97">
        <f t="shared" ref="E94:E104" si="81">VLOOKUP(A94,SKU,7,FALSE)</f>
        <v>289.39999999999998</v>
      </c>
      <c r="F94" s="97">
        <f t="shared" ref="F94:F104" si="82">VLOOKUP(A94,SKU,6,FALSE)</f>
        <v>322.56</v>
      </c>
      <c r="G94" s="216" t="s">
        <v>7</v>
      </c>
      <c r="H94" s="97">
        <f t="shared" ref="H94:H105" si="83">(F94)*$H$16</f>
        <v>48.384</v>
      </c>
      <c r="I94" s="364">
        <f t="shared" ref="I94:I105" si="84">(F94+H94)</f>
        <v>370.94400000000002</v>
      </c>
      <c r="J94" s="335">
        <f t="shared" ref="J94:M105" si="85">($F94-($E94*J$16))*1.15</f>
        <v>287.74149999999997</v>
      </c>
      <c r="K94" s="336">
        <f t="shared" si="85"/>
        <v>254.4605</v>
      </c>
      <c r="L94" s="337">
        <f t="shared" si="85"/>
        <v>231.16379999999998</v>
      </c>
      <c r="M94" s="400">
        <f t="shared" si="85"/>
        <v>204.53899999999999</v>
      </c>
    </row>
    <row r="95" spans="1:13" s="6" customFormat="1" ht="15" customHeight="1">
      <c r="A95" s="134" t="s">
        <v>581</v>
      </c>
      <c r="B95" s="331" t="s">
        <v>681</v>
      </c>
      <c r="C95" s="334">
        <v>1</v>
      </c>
      <c r="D95" s="96">
        <f t="shared" si="80"/>
        <v>16.75</v>
      </c>
      <c r="E95" s="97">
        <f t="shared" si="81"/>
        <v>289.39999999999998</v>
      </c>
      <c r="F95" s="97">
        <f t="shared" si="82"/>
        <v>322.56</v>
      </c>
      <c r="G95" s="216" t="s">
        <v>7</v>
      </c>
      <c r="H95" s="97">
        <f t="shared" si="83"/>
        <v>48.384</v>
      </c>
      <c r="I95" s="364">
        <f t="shared" si="84"/>
        <v>370.94400000000002</v>
      </c>
      <c r="J95" s="335">
        <f t="shared" si="85"/>
        <v>287.74149999999997</v>
      </c>
      <c r="K95" s="336">
        <f t="shared" si="85"/>
        <v>254.4605</v>
      </c>
      <c r="L95" s="337">
        <f t="shared" si="85"/>
        <v>231.16379999999998</v>
      </c>
      <c r="M95" s="400">
        <f t="shared" si="85"/>
        <v>204.53899999999999</v>
      </c>
    </row>
    <row r="96" spans="1:13" s="6" customFormat="1" ht="15" customHeight="1">
      <c r="A96" s="134" t="s">
        <v>591</v>
      </c>
      <c r="B96" s="331" t="s">
        <v>682</v>
      </c>
      <c r="C96" s="334">
        <v>1</v>
      </c>
      <c r="D96" s="96">
        <f t="shared" si="80"/>
        <v>12.7</v>
      </c>
      <c r="E96" s="97">
        <f t="shared" si="81"/>
        <v>219.43</v>
      </c>
      <c r="F96" s="97">
        <f t="shared" si="82"/>
        <v>244.58</v>
      </c>
      <c r="G96" s="216" t="s">
        <v>7</v>
      </c>
      <c r="H96" s="97">
        <f t="shared" si="83"/>
        <v>36.686999999999998</v>
      </c>
      <c r="I96" s="364">
        <f t="shared" si="84"/>
        <v>281.267</v>
      </c>
      <c r="J96" s="335">
        <f t="shared" si="85"/>
        <v>218.18087500000001</v>
      </c>
      <c r="K96" s="336">
        <f t="shared" si="85"/>
        <v>192.946425</v>
      </c>
      <c r="L96" s="337">
        <f t="shared" si="85"/>
        <v>175.28231</v>
      </c>
      <c r="M96" s="400">
        <f t="shared" si="85"/>
        <v>155.09475</v>
      </c>
    </row>
    <row r="97" spans="1:82" s="6" customFormat="1" ht="15" customHeight="1">
      <c r="A97" s="134" t="s">
        <v>584</v>
      </c>
      <c r="B97" s="331" t="s">
        <v>683</v>
      </c>
      <c r="C97" s="334">
        <v>1</v>
      </c>
      <c r="D97" s="96">
        <f t="shared" si="80"/>
        <v>26.35</v>
      </c>
      <c r="E97" s="97">
        <f t="shared" si="81"/>
        <v>455.28</v>
      </c>
      <c r="F97" s="97">
        <f t="shared" si="82"/>
        <v>507.46</v>
      </c>
      <c r="G97" s="216" t="s">
        <v>7</v>
      </c>
      <c r="H97" s="97">
        <f t="shared" si="83"/>
        <v>76.119</v>
      </c>
      <c r="I97" s="364">
        <f t="shared" si="84"/>
        <v>583.57899999999995</v>
      </c>
      <c r="J97" s="335">
        <f t="shared" si="85"/>
        <v>452.68599999999992</v>
      </c>
      <c r="K97" s="336">
        <f t="shared" si="85"/>
        <v>400.32879999999994</v>
      </c>
      <c r="L97" s="337">
        <f t="shared" si="85"/>
        <v>363.67875999999995</v>
      </c>
      <c r="M97" s="400">
        <f t="shared" si="85"/>
        <v>321.79299999999995</v>
      </c>
    </row>
    <row r="98" spans="1:82" s="6" customFormat="1" ht="15" customHeight="1">
      <c r="A98" s="134" t="s">
        <v>583</v>
      </c>
      <c r="B98" s="331" t="s">
        <v>684</v>
      </c>
      <c r="C98" s="334">
        <v>1</v>
      </c>
      <c r="D98" s="96">
        <f t="shared" si="80"/>
        <v>26.35</v>
      </c>
      <c r="E98" s="97">
        <f t="shared" si="81"/>
        <v>455.28</v>
      </c>
      <c r="F98" s="97">
        <f t="shared" si="82"/>
        <v>507.46</v>
      </c>
      <c r="G98" s="216" t="s">
        <v>7</v>
      </c>
      <c r="H98" s="97">
        <f t="shared" si="83"/>
        <v>76.119</v>
      </c>
      <c r="I98" s="364">
        <f t="shared" si="84"/>
        <v>583.57899999999995</v>
      </c>
      <c r="J98" s="335">
        <f t="shared" si="85"/>
        <v>452.68599999999992</v>
      </c>
      <c r="K98" s="336">
        <f t="shared" si="85"/>
        <v>400.32879999999994</v>
      </c>
      <c r="L98" s="337">
        <f t="shared" si="85"/>
        <v>363.67875999999995</v>
      </c>
      <c r="M98" s="400">
        <f t="shared" si="85"/>
        <v>321.79299999999995</v>
      </c>
    </row>
    <row r="99" spans="1:82" s="6" customFormat="1" ht="15" customHeight="1">
      <c r="A99" s="134" t="s">
        <v>588</v>
      </c>
      <c r="B99" s="331" t="s">
        <v>685</v>
      </c>
      <c r="C99" s="334">
        <v>1</v>
      </c>
      <c r="D99" s="96">
        <f t="shared" si="80"/>
        <v>13.1</v>
      </c>
      <c r="E99" s="97">
        <f t="shared" si="81"/>
        <v>226.35</v>
      </c>
      <c r="F99" s="97">
        <f t="shared" si="82"/>
        <v>252.29</v>
      </c>
      <c r="G99" s="216" t="s">
        <v>7</v>
      </c>
      <c r="H99" s="97">
        <f t="shared" si="83"/>
        <v>37.843499999999999</v>
      </c>
      <c r="I99" s="364">
        <f t="shared" si="84"/>
        <v>290.13349999999997</v>
      </c>
      <c r="J99" s="335">
        <f t="shared" si="85"/>
        <v>225.05787499999997</v>
      </c>
      <c r="K99" s="336">
        <f t="shared" si="85"/>
        <v>199.02762499999997</v>
      </c>
      <c r="L99" s="337">
        <f t="shared" si="85"/>
        <v>180.80645000000001</v>
      </c>
      <c r="M99" s="400">
        <f t="shared" si="85"/>
        <v>159.98224999999999</v>
      </c>
    </row>
    <row r="100" spans="1:82" s="6" customFormat="1" ht="15" customHeight="1">
      <c r="A100" s="134" t="s">
        <v>586</v>
      </c>
      <c r="B100" s="331" t="s">
        <v>686</v>
      </c>
      <c r="C100" s="334">
        <v>1</v>
      </c>
      <c r="D100" s="96">
        <f t="shared" si="80"/>
        <v>14.2</v>
      </c>
      <c r="E100" s="97">
        <f t="shared" si="81"/>
        <v>245.35</v>
      </c>
      <c r="F100" s="97">
        <f t="shared" si="82"/>
        <v>273.47000000000003</v>
      </c>
      <c r="G100" s="216" t="s">
        <v>7</v>
      </c>
      <c r="H100" s="97">
        <f t="shared" si="83"/>
        <v>41.020500000000006</v>
      </c>
      <c r="I100" s="364">
        <f t="shared" si="84"/>
        <v>314.49050000000005</v>
      </c>
      <c r="J100" s="335">
        <f t="shared" si="85"/>
        <v>243.95237500000002</v>
      </c>
      <c r="K100" s="336">
        <f t="shared" si="85"/>
        <v>215.73712500000002</v>
      </c>
      <c r="L100" s="337">
        <f t="shared" si="85"/>
        <v>195.98645000000002</v>
      </c>
      <c r="M100" s="400">
        <f t="shared" si="85"/>
        <v>173.41425000000001</v>
      </c>
    </row>
    <row r="101" spans="1:82" s="106" customFormat="1" ht="15" customHeight="1">
      <c r="A101" s="134" t="s">
        <v>585</v>
      </c>
      <c r="B101" s="331" t="s">
        <v>687</v>
      </c>
      <c r="C101" s="334">
        <v>1</v>
      </c>
      <c r="D101" s="96">
        <f t="shared" si="80"/>
        <v>32.65</v>
      </c>
      <c r="E101" s="97">
        <f t="shared" si="81"/>
        <v>564.29999999999995</v>
      </c>
      <c r="F101" s="97">
        <f t="shared" si="82"/>
        <v>628.95000000000005</v>
      </c>
      <c r="G101" s="216" t="s">
        <v>7</v>
      </c>
      <c r="H101" s="97">
        <f t="shared" si="83"/>
        <v>94.342500000000001</v>
      </c>
      <c r="I101" s="364">
        <f t="shared" si="84"/>
        <v>723.29250000000002</v>
      </c>
      <c r="J101" s="335">
        <f t="shared" si="85"/>
        <v>561.05624999999998</v>
      </c>
      <c r="K101" s="336">
        <f t="shared" si="85"/>
        <v>496.16175000000004</v>
      </c>
      <c r="L101" s="337">
        <f t="shared" si="85"/>
        <v>450.73560000000003</v>
      </c>
      <c r="M101" s="400">
        <f t="shared" si="85"/>
        <v>398.82000000000005</v>
      </c>
    </row>
    <row r="102" spans="1:82" s="106" customFormat="1" ht="15" customHeight="1">
      <c r="A102" s="134" t="s">
        <v>590</v>
      </c>
      <c r="B102" s="331" t="s">
        <v>688</v>
      </c>
      <c r="C102" s="334">
        <v>1</v>
      </c>
      <c r="D102" s="96">
        <f t="shared" si="80"/>
        <v>32.65</v>
      </c>
      <c r="E102" s="97">
        <f t="shared" si="81"/>
        <v>564.29999999999995</v>
      </c>
      <c r="F102" s="97">
        <f t="shared" si="82"/>
        <v>628.95000000000005</v>
      </c>
      <c r="G102" s="216" t="s">
        <v>7</v>
      </c>
      <c r="H102" s="97">
        <f t="shared" si="83"/>
        <v>94.342500000000001</v>
      </c>
      <c r="I102" s="364">
        <f t="shared" si="84"/>
        <v>723.29250000000002</v>
      </c>
      <c r="J102" s="335">
        <f t="shared" si="85"/>
        <v>561.05624999999998</v>
      </c>
      <c r="K102" s="336">
        <f t="shared" si="85"/>
        <v>496.16175000000004</v>
      </c>
      <c r="L102" s="337">
        <f t="shared" si="85"/>
        <v>450.73560000000003</v>
      </c>
      <c r="M102" s="400">
        <f t="shared" si="85"/>
        <v>398.82000000000005</v>
      </c>
    </row>
    <row r="103" spans="1:82" s="106" customFormat="1" ht="15" customHeight="1">
      <c r="A103" s="134" t="s">
        <v>589</v>
      </c>
      <c r="B103" s="331" t="s">
        <v>689</v>
      </c>
      <c r="C103" s="334">
        <v>1</v>
      </c>
      <c r="D103" s="96">
        <f t="shared" si="80"/>
        <v>43.35</v>
      </c>
      <c r="E103" s="97">
        <f t="shared" si="81"/>
        <v>749.09</v>
      </c>
      <c r="F103" s="97">
        <f t="shared" si="82"/>
        <v>834.93</v>
      </c>
      <c r="G103" s="216" t="s">
        <v>7</v>
      </c>
      <c r="H103" s="97">
        <f t="shared" si="83"/>
        <v>125.23949999999999</v>
      </c>
      <c r="I103" s="364">
        <f t="shared" si="84"/>
        <v>960.16949999999997</v>
      </c>
      <c r="J103" s="335">
        <f t="shared" si="85"/>
        <v>744.80612499999984</v>
      </c>
      <c r="K103" s="336">
        <f t="shared" si="85"/>
        <v>658.66077499999983</v>
      </c>
      <c r="L103" s="337">
        <f t="shared" si="85"/>
        <v>598.35902999999996</v>
      </c>
      <c r="M103" s="400">
        <f t="shared" si="85"/>
        <v>529.44274999999993</v>
      </c>
    </row>
    <row r="104" spans="1:82" s="106" customFormat="1" ht="15" customHeight="1">
      <c r="A104" s="134" t="s">
        <v>587</v>
      </c>
      <c r="B104" s="331" t="s">
        <v>690</v>
      </c>
      <c r="C104" s="334">
        <v>1</v>
      </c>
      <c r="D104" s="96">
        <f t="shared" si="80"/>
        <v>32.65</v>
      </c>
      <c r="E104" s="97">
        <f t="shared" si="81"/>
        <v>564.29999999999995</v>
      </c>
      <c r="F104" s="97">
        <f t="shared" si="82"/>
        <v>628.95000000000005</v>
      </c>
      <c r="G104" s="216" t="s">
        <v>7</v>
      </c>
      <c r="H104" s="97">
        <f t="shared" si="83"/>
        <v>94.342500000000001</v>
      </c>
      <c r="I104" s="364">
        <f t="shared" si="84"/>
        <v>723.29250000000002</v>
      </c>
      <c r="J104" s="335">
        <f t="shared" si="85"/>
        <v>561.05624999999998</v>
      </c>
      <c r="K104" s="336">
        <f t="shared" si="85"/>
        <v>496.16175000000004</v>
      </c>
      <c r="L104" s="337">
        <f t="shared" si="85"/>
        <v>450.73560000000003</v>
      </c>
      <c r="M104" s="400">
        <f t="shared" si="85"/>
        <v>398.82000000000005</v>
      </c>
    </row>
    <row r="105" spans="1:82" s="106" customFormat="1" ht="15" customHeight="1">
      <c r="A105" s="134" t="s">
        <v>352</v>
      </c>
      <c r="B105" s="333" t="s">
        <v>691</v>
      </c>
      <c r="C105" s="334">
        <v>1</v>
      </c>
      <c r="D105" s="96">
        <f>VLOOKUP(A105,SKU,5,FALSE)</f>
        <v>37.1</v>
      </c>
      <c r="E105" s="97">
        <f>VLOOKUP(A105,SKU,7,FALSE)</f>
        <v>832.35</v>
      </c>
      <c r="F105" s="97">
        <f>VLOOKUP(A105,SKU,6,FALSE)</f>
        <v>927.73</v>
      </c>
      <c r="G105" s="216" t="s">
        <v>7</v>
      </c>
      <c r="H105" s="97">
        <f t="shared" si="83"/>
        <v>139.15950000000001</v>
      </c>
      <c r="I105" s="364">
        <f t="shared" si="84"/>
        <v>1066.8895</v>
      </c>
      <c r="J105" s="335">
        <f t="shared" si="85"/>
        <v>827.58887500000003</v>
      </c>
      <c r="K105" s="336">
        <f t="shared" si="85"/>
        <v>731.86862499999995</v>
      </c>
      <c r="L105" s="337">
        <f t="shared" si="85"/>
        <v>664.86445000000003</v>
      </c>
      <c r="M105" s="400">
        <f t="shared" si="85"/>
        <v>588.28824999999995</v>
      </c>
    </row>
    <row r="106" spans="1:82" s="2" customFormat="1" ht="15" customHeight="1">
      <c r="A106" s="407" t="s">
        <v>377</v>
      </c>
      <c r="B106" s="356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408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:82" s="2" customFormat="1" ht="15" customHeight="1">
      <c r="A107" s="210">
        <v>2561</v>
      </c>
      <c r="B107" s="332" t="s">
        <v>692</v>
      </c>
      <c r="C107" s="365">
        <v>1</v>
      </c>
      <c r="D107" s="96">
        <f t="shared" ref="D107:D112" si="86">VLOOKUP(TEXT(A107,0),SKU,5,FALSE)</f>
        <v>8.3000000000000007</v>
      </c>
      <c r="E107" s="97">
        <f t="shared" ref="E107:E112" si="87">VLOOKUP(TEXT(A107,0),SKU,7,FALSE)</f>
        <v>157.86000000000001</v>
      </c>
      <c r="F107" s="97">
        <f t="shared" ref="F107:F112" si="88">VLOOKUP(TEXT(A107,0),SKU,6,FALSE)</f>
        <v>175.95</v>
      </c>
      <c r="G107" s="37" t="s">
        <v>7</v>
      </c>
      <c r="H107" s="57">
        <f t="shared" ref="H107:H112" si="89">(F107)*$H$16</f>
        <v>26.392499999999998</v>
      </c>
      <c r="I107" s="366">
        <f t="shared" ref="I107:I112" si="90">(F107+H107)</f>
        <v>202.34249999999997</v>
      </c>
      <c r="J107" s="353">
        <f t="shared" ref="J107:M112" si="91">($F107-($E107*J$16))*1.15</f>
        <v>156.95774999999998</v>
      </c>
      <c r="K107" s="354">
        <f t="shared" si="91"/>
        <v>138.80384999999998</v>
      </c>
      <c r="L107" s="355">
        <f t="shared" si="91"/>
        <v>126.09611999999997</v>
      </c>
      <c r="M107" s="406">
        <f t="shared" si="91"/>
        <v>111.57299999999996</v>
      </c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</row>
    <row r="108" spans="1:82" s="1" customFormat="1" ht="15" customHeight="1">
      <c r="A108" s="210">
        <v>2562</v>
      </c>
      <c r="B108" s="332" t="s">
        <v>442</v>
      </c>
      <c r="C108" s="367">
        <v>1</v>
      </c>
      <c r="D108" s="96">
        <f t="shared" si="86"/>
        <v>8.3000000000000007</v>
      </c>
      <c r="E108" s="97">
        <f t="shared" si="87"/>
        <v>156.88</v>
      </c>
      <c r="F108" s="97">
        <f t="shared" si="88"/>
        <v>174.86</v>
      </c>
      <c r="G108" s="37" t="s">
        <v>7</v>
      </c>
      <c r="H108" s="57">
        <f t="shared" si="89"/>
        <v>26.229000000000003</v>
      </c>
      <c r="I108" s="366">
        <f t="shared" si="90"/>
        <v>201.08900000000003</v>
      </c>
      <c r="J108" s="353">
        <f t="shared" si="91"/>
        <v>155.98600000000002</v>
      </c>
      <c r="K108" s="354">
        <f t="shared" si="91"/>
        <v>137.94480000000001</v>
      </c>
      <c r="L108" s="355">
        <f t="shared" si="91"/>
        <v>125.31596</v>
      </c>
      <c r="M108" s="406">
        <f t="shared" si="91"/>
        <v>110.88300000000001</v>
      </c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</row>
    <row r="109" spans="1:82" s="9" customFormat="1" ht="15" customHeight="1">
      <c r="A109" s="210">
        <v>2563</v>
      </c>
      <c r="B109" s="332" t="s">
        <v>693</v>
      </c>
      <c r="C109" s="365">
        <v>1</v>
      </c>
      <c r="D109" s="96">
        <f t="shared" si="86"/>
        <v>8.3000000000000007</v>
      </c>
      <c r="E109" s="97">
        <f t="shared" si="87"/>
        <v>156.88</v>
      </c>
      <c r="F109" s="97">
        <f t="shared" si="88"/>
        <v>174.86</v>
      </c>
      <c r="G109" s="37" t="s">
        <v>7</v>
      </c>
      <c r="H109" s="57">
        <f t="shared" si="89"/>
        <v>26.229000000000003</v>
      </c>
      <c r="I109" s="366">
        <f t="shared" si="90"/>
        <v>201.08900000000003</v>
      </c>
      <c r="J109" s="353">
        <f t="shared" si="91"/>
        <v>155.98600000000002</v>
      </c>
      <c r="K109" s="354">
        <f t="shared" si="91"/>
        <v>137.94480000000001</v>
      </c>
      <c r="L109" s="355">
        <f t="shared" si="91"/>
        <v>125.31596</v>
      </c>
      <c r="M109" s="406">
        <f t="shared" si="91"/>
        <v>110.88300000000001</v>
      </c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</row>
    <row r="110" spans="1:82" s="9" customFormat="1" ht="15" customHeight="1">
      <c r="A110" s="210">
        <v>2564</v>
      </c>
      <c r="B110" s="332" t="s">
        <v>694</v>
      </c>
      <c r="C110" s="365">
        <v>1</v>
      </c>
      <c r="D110" s="96">
        <f t="shared" si="86"/>
        <v>8.3000000000000007</v>
      </c>
      <c r="E110" s="97">
        <f t="shared" si="87"/>
        <v>148.55000000000001</v>
      </c>
      <c r="F110" s="97">
        <f t="shared" si="88"/>
        <v>165.57</v>
      </c>
      <c r="G110" s="37" t="s">
        <v>7</v>
      </c>
      <c r="H110" s="57">
        <f t="shared" si="89"/>
        <v>24.8355</v>
      </c>
      <c r="I110" s="366">
        <f t="shared" si="90"/>
        <v>190.40549999999999</v>
      </c>
      <c r="J110" s="353">
        <f t="shared" si="91"/>
        <v>147.69737499999999</v>
      </c>
      <c r="K110" s="354">
        <f t="shared" si="91"/>
        <v>130.61412499999997</v>
      </c>
      <c r="L110" s="355">
        <f t="shared" si="91"/>
        <v>118.65584999999997</v>
      </c>
      <c r="M110" s="406">
        <f t="shared" si="91"/>
        <v>104.98924999999998</v>
      </c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</row>
    <row r="111" spans="1:82" s="9" customFormat="1" ht="15" customHeight="1">
      <c r="A111" s="210">
        <v>2565</v>
      </c>
      <c r="B111" s="332" t="s">
        <v>695</v>
      </c>
      <c r="C111" s="365">
        <v>1</v>
      </c>
      <c r="D111" s="96">
        <f t="shared" si="86"/>
        <v>8.3000000000000007</v>
      </c>
      <c r="E111" s="97">
        <f t="shared" si="87"/>
        <v>148.55000000000001</v>
      </c>
      <c r="F111" s="97">
        <f t="shared" si="88"/>
        <v>165.57</v>
      </c>
      <c r="G111" s="37" t="s">
        <v>7</v>
      </c>
      <c r="H111" s="57">
        <f t="shared" si="89"/>
        <v>24.8355</v>
      </c>
      <c r="I111" s="366">
        <f t="shared" si="90"/>
        <v>190.40549999999999</v>
      </c>
      <c r="J111" s="353">
        <f t="shared" si="91"/>
        <v>147.69737499999999</v>
      </c>
      <c r="K111" s="354">
        <f t="shared" si="91"/>
        <v>130.61412499999997</v>
      </c>
      <c r="L111" s="355">
        <f t="shared" si="91"/>
        <v>118.65584999999997</v>
      </c>
      <c r="M111" s="406">
        <f t="shared" si="91"/>
        <v>104.98924999999998</v>
      </c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</row>
    <row r="112" spans="1:82" s="9" customFormat="1" ht="15" customHeight="1" thickBot="1">
      <c r="A112" s="320">
        <v>2566</v>
      </c>
      <c r="B112" s="433" t="s">
        <v>696</v>
      </c>
      <c r="C112" s="434">
        <v>1</v>
      </c>
      <c r="D112" s="318">
        <f t="shared" si="86"/>
        <v>5.95</v>
      </c>
      <c r="E112" s="319">
        <f t="shared" si="87"/>
        <v>105.9</v>
      </c>
      <c r="F112" s="319">
        <f t="shared" si="88"/>
        <v>118.04</v>
      </c>
      <c r="G112" s="321" t="s">
        <v>7</v>
      </c>
      <c r="H112" s="153">
        <f t="shared" si="89"/>
        <v>17.706</v>
      </c>
      <c r="I112" s="435">
        <f t="shared" si="90"/>
        <v>135.74600000000001</v>
      </c>
      <c r="J112" s="422">
        <f t="shared" si="91"/>
        <v>105.29974999999999</v>
      </c>
      <c r="K112" s="423">
        <f t="shared" si="91"/>
        <v>93.121250000000003</v>
      </c>
      <c r="L112" s="424">
        <f t="shared" si="91"/>
        <v>84.596300000000014</v>
      </c>
      <c r="M112" s="425">
        <f t="shared" si="91"/>
        <v>74.853499999999997</v>
      </c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</row>
    <row r="113" spans="1:14" s="2" customFormat="1" ht="15" customHeight="1">
      <c r="A113" s="430" t="s">
        <v>371</v>
      </c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2"/>
      <c r="N113" s="1"/>
    </row>
    <row r="114" spans="1:14" s="3" customFormat="1" ht="15" customHeight="1">
      <c r="A114" s="407" t="s">
        <v>718</v>
      </c>
      <c r="B114" s="356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408"/>
      <c r="N114" s="1"/>
    </row>
    <row r="115" spans="1:14" s="101" customFormat="1" ht="15" customHeight="1">
      <c r="A115" s="134">
        <v>5451</v>
      </c>
      <c r="B115" s="333" t="s">
        <v>176</v>
      </c>
      <c r="C115" s="339">
        <v>1</v>
      </c>
      <c r="D115" s="327"/>
      <c r="E115" s="97">
        <f>VLOOKUP(TEXT(A115,0),SKU,7,FALSE)</f>
        <v>0</v>
      </c>
      <c r="F115" s="97">
        <f>VLOOKUP(TEXT(A115,0),SKU,6,FALSE)</f>
        <v>534.53</v>
      </c>
      <c r="G115" s="216" t="s">
        <v>8</v>
      </c>
      <c r="H115" s="97">
        <f t="shared" ref="H115:H116" si="92">(F115)*$H$16</f>
        <v>80.17949999999999</v>
      </c>
      <c r="I115" s="364">
        <f t="shared" ref="I115" si="93">(F115+H115)</f>
        <v>614.70949999999993</v>
      </c>
      <c r="J115" s="335">
        <f t="shared" ref="J115:M118" si="94">($F115-($E115*J$16))*1.15</f>
        <v>614.70949999999993</v>
      </c>
      <c r="K115" s="336">
        <f t="shared" si="94"/>
        <v>614.70949999999993</v>
      </c>
      <c r="L115" s="337">
        <f t="shared" si="94"/>
        <v>614.70949999999993</v>
      </c>
      <c r="M115" s="400">
        <f t="shared" si="94"/>
        <v>614.70949999999993</v>
      </c>
    </row>
    <row r="116" spans="1:14" s="101" customFormat="1" ht="15" customHeight="1">
      <c r="A116" s="134">
        <v>9942</v>
      </c>
      <c r="B116" s="333" t="s">
        <v>697</v>
      </c>
      <c r="C116" s="339">
        <v>1</v>
      </c>
      <c r="D116" s="327"/>
      <c r="E116" s="97">
        <f t="shared" ref="E116:E118" si="95">VLOOKUP(A116,SKU,7,FALSE)</f>
        <v>0</v>
      </c>
      <c r="F116" s="97">
        <f t="shared" ref="F116:F118" si="96">VLOOKUP(A116,SKU,6,FALSE)</f>
        <v>75.12</v>
      </c>
      <c r="G116" s="216" t="s">
        <v>8</v>
      </c>
      <c r="H116" s="97">
        <f t="shared" si="92"/>
        <v>11.268000000000001</v>
      </c>
      <c r="I116" s="368"/>
      <c r="J116" s="335">
        <f t="shared" si="94"/>
        <v>86.388000000000005</v>
      </c>
      <c r="K116" s="336">
        <f t="shared" si="94"/>
        <v>86.388000000000005</v>
      </c>
      <c r="L116" s="337">
        <f t="shared" si="94"/>
        <v>86.388000000000005</v>
      </c>
      <c r="M116" s="400">
        <f t="shared" si="94"/>
        <v>86.388000000000005</v>
      </c>
    </row>
    <row r="117" spans="1:14" s="101" customFormat="1" ht="15" customHeight="1">
      <c r="A117" s="134">
        <v>909</v>
      </c>
      <c r="B117" s="333" t="s">
        <v>698</v>
      </c>
      <c r="C117" s="339">
        <v>1</v>
      </c>
      <c r="D117" s="327"/>
      <c r="E117" s="97">
        <f t="shared" si="95"/>
        <v>0</v>
      </c>
      <c r="F117" s="97">
        <f t="shared" si="96"/>
        <v>442.08</v>
      </c>
      <c r="G117" s="216" t="s">
        <v>8</v>
      </c>
      <c r="H117" s="97">
        <f t="shared" ref="H117:H118" si="97">(F117)*$H$16</f>
        <v>66.311999999999998</v>
      </c>
      <c r="I117" s="368"/>
      <c r="J117" s="335">
        <f t="shared" si="94"/>
        <v>508.39199999999994</v>
      </c>
      <c r="K117" s="336">
        <f t="shared" si="94"/>
        <v>508.39199999999994</v>
      </c>
      <c r="L117" s="337">
        <f t="shared" si="94"/>
        <v>508.39199999999994</v>
      </c>
      <c r="M117" s="400">
        <f t="shared" si="94"/>
        <v>508.39199999999994</v>
      </c>
    </row>
    <row r="118" spans="1:14" s="2" customFormat="1" ht="15" customHeight="1">
      <c r="A118" s="147">
        <v>9909</v>
      </c>
      <c r="B118" s="347" t="s">
        <v>699</v>
      </c>
      <c r="C118" s="358">
        <v>1</v>
      </c>
      <c r="D118" s="327"/>
      <c r="E118" s="57">
        <f t="shared" si="95"/>
        <v>0</v>
      </c>
      <c r="F118" s="57">
        <f t="shared" si="96"/>
        <v>88.56</v>
      </c>
      <c r="G118" s="34" t="s">
        <v>8</v>
      </c>
      <c r="H118" s="57">
        <f t="shared" si="97"/>
        <v>13.284000000000001</v>
      </c>
      <c r="I118" s="368"/>
      <c r="J118" s="353">
        <f t="shared" si="94"/>
        <v>101.84399999999999</v>
      </c>
      <c r="K118" s="354">
        <f t="shared" si="94"/>
        <v>101.84399999999999</v>
      </c>
      <c r="L118" s="355">
        <f t="shared" si="94"/>
        <v>101.84399999999999</v>
      </c>
      <c r="M118" s="406">
        <f t="shared" si="94"/>
        <v>101.84399999999999</v>
      </c>
      <c r="N118" s="3"/>
    </row>
    <row r="119" spans="1:14" s="2" customFormat="1" ht="15" customHeight="1">
      <c r="A119" s="407" t="s">
        <v>19</v>
      </c>
      <c r="B119" s="356"/>
      <c r="C119" s="356"/>
      <c r="D119" s="356"/>
      <c r="E119" s="356"/>
      <c r="F119" s="356"/>
      <c r="G119" s="356"/>
      <c r="H119" s="356"/>
      <c r="I119" s="356"/>
      <c r="J119" s="356"/>
      <c r="K119" s="356"/>
      <c r="L119" s="356"/>
      <c r="M119" s="408"/>
      <c r="N119" s="3"/>
    </row>
    <row r="120" spans="1:14" s="3" customFormat="1" ht="15" customHeight="1">
      <c r="A120" s="147">
        <v>6240</v>
      </c>
      <c r="B120" s="347" t="s">
        <v>700</v>
      </c>
      <c r="C120" s="351">
        <v>10</v>
      </c>
      <c r="D120" s="326"/>
      <c r="E120" s="97">
        <f t="shared" ref="E120:E121" si="98">VLOOKUP(TEXT(A120,0),SKU,7,FALSE)</f>
        <v>0</v>
      </c>
      <c r="F120" s="97">
        <f t="shared" ref="F120:F121" si="99">VLOOKUP(TEXT(A120,0),SKU,6,FALSE)</f>
        <v>136.74</v>
      </c>
      <c r="G120" s="37" t="s">
        <v>7</v>
      </c>
      <c r="H120" s="57">
        <f t="shared" ref="H120:H121" si="100">(F120)*$H$16</f>
        <v>20.510999999999999</v>
      </c>
      <c r="I120" s="369"/>
      <c r="J120" s="353">
        <f t="shared" ref="J120:M126" si="101">($F120-($E120*J$16))*1.15</f>
        <v>157.251</v>
      </c>
      <c r="K120" s="354">
        <f t="shared" si="101"/>
        <v>157.251</v>
      </c>
      <c r="L120" s="355">
        <f t="shared" si="101"/>
        <v>157.251</v>
      </c>
      <c r="M120" s="406">
        <f t="shared" si="101"/>
        <v>157.251</v>
      </c>
      <c r="N120" s="61"/>
    </row>
    <row r="121" spans="1:14" s="101" customFormat="1" ht="15" customHeight="1">
      <c r="A121" s="403">
        <v>5921</v>
      </c>
      <c r="B121" s="333" t="s">
        <v>701</v>
      </c>
      <c r="C121" s="334">
        <v>1</v>
      </c>
      <c r="D121" s="326"/>
      <c r="E121" s="97">
        <f t="shared" si="98"/>
        <v>0</v>
      </c>
      <c r="F121" s="97">
        <f t="shared" si="99"/>
        <v>11.03</v>
      </c>
      <c r="G121" s="37" t="s">
        <v>7</v>
      </c>
      <c r="H121" s="57">
        <f t="shared" si="100"/>
        <v>1.6544999999999999</v>
      </c>
      <c r="I121" s="369"/>
      <c r="J121" s="335">
        <f t="shared" si="101"/>
        <v>12.684499999999998</v>
      </c>
      <c r="K121" s="336">
        <f t="shared" si="101"/>
        <v>12.684499999999998</v>
      </c>
      <c r="L121" s="337">
        <f t="shared" si="101"/>
        <v>12.684499999999998</v>
      </c>
      <c r="M121" s="400">
        <f t="shared" si="101"/>
        <v>12.684499999999998</v>
      </c>
    </row>
    <row r="122" spans="1:14" s="101" customFormat="1" ht="15" customHeight="1">
      <c r="A122" s="134" t="s">
        <v>205</v>
      </c>
      <c r="B122" s="333" t="s">
        <v>702</v>
      </c>
      <c r="C122" s="334">
        <v>1</v>
      </c>
      <c r="D122" s="326"/>
      <c r="E122" s="97">
        <v>0</v>
      </c>
      <c r="F122" s="97">
        <v>0</v>
      </c>
      <c r="G122" s="216"/>
      <c r="H122" s="97">
        <f t="shared" ref="H122:H126" si="102">(F122)*$H$16</f>
        <v>0</v>
      </c>
      <c r="I122" s="369"/>
      <c r="J122" s="335">
        <f t="shared" si="101"/>
        <v>0</v>
      </c>
      <c r="K122" s="336">
        <f t="shared" si="101"/>
        <v>0</v>
      </c>
      <c r="L122" s="337">
        <f t="shared" si="101"/>
        <v>0</v>
      </c>
      <c r="M122" s="400">
        <f t="shared" si="101"/>
        <v>0</v>
      </c>
    </row>
    <row r="123" spans="1:14" s="101" customFormat="1" ht="15" customHeight="1">
      <c r="A123" s="210">
        <v>6999</v>
      </c>
      <c r="B123" s="332" t="s">
        <v>703</v>
      </c>
      <c r="C123" s="334">
        <v>1</v>
      </c>
      <c r="D123" s="326"/>
      <c r="E123" s="97">
        <f t="shared" ref="E123" si="103">VLOOKUP(TEXT(A123,0),SKU,7,FALSE)</f>
        <v>0</v>
      </c>
      <c r="F123" s="97">
        <f t="shared" ref="F123" si="104">VLOOKUP(TEXT(A123,0),SKU,6,FALSE)</f>
        <v>21.9</v>
      </c>
      <c r="G123" s="37" t="s">
        <v>7</v>
      </c>
      <c r="H123" s="57">
        <f t="shared" si="102"/>
        <v>3.2849999999999997</v>
      </c>
      <c r="I123" s="369"/>
      <c r="J123" s="335">
        <f t="shared" si="101"/>
        <v>25.184999999999995</v>
      </c>
      <c r="K123" s="336">
        <f t="shared" si="101"/>
        <v>25.184999999999995</v>
      </c>
      <c r="L123" s="337">
        <f t="shared" si="101"/>
        <v>25.184999999999995</v>
      </c>
      <c r="M123" s="400">
        <f t="shared" si="101"/>
        <v>25.184999999999995</v>
      </c>
    </row>
    <row r="124" spans="1:14" s="102" customFormat="1" ht="15" customHeight="1">
      <c r="A124" s="412" t="s">
        <v>267</v>
      </c>
      <c r="B124" s="370" t="s">
        <v>486</v>
      </c>
      <c r="C124" s="341">
        <v>50</v>
      </c>
      <c r="D124" s="326"/>
      <c r="E124" s="225">
        <v>0</v>
      </c>
      <c r="F124" s="220">
        <f t="shared" ref="F124:F125" si="105">VLOOKUP(A124,SKU,6,FALSE)</f>
        <v>136.91</v>
      </c>
      <c r="G124" s="371" t="s">
        <v>8</v>
      </c>
      <c r="H124" s="220">
        <f t="shared" si="102"/>
        <v>20.5365</v>
      </c>
      <c r="I124" s="369"/>
      <c r="J124" s="344">
        <f t="shared" si="101"/>
        <v>157.44649999999999</v>
      </c>
      <c r="K124" s="345">
        <f t="shared" si="101"/>
        <v>157.44649999999999</v>
      </c>
      <c r="L124" s="346">
        <f t="shared" si="101"/>
        <v>157.44649999999999</v>
      </c>
      <c r="M124" s="401">
        <f t="shared" si="101"/>
        <v>157.44649999999999</v>
      </c>
    </row>
    <row r="125" spans="1:14" s="102" customFormat="1" ht="15" customHeight="1">
      <c r="A125" s="412" t="s">
        <v>264</v>
      </c>
      <c r="B125" s="370" t="s">
        <v>487</v>
      </c>
      <c r="C125" s="341">
        <v>50</v>
      </c>
      <c r="D125" s="326"/>
      <c r="E125" s="225">
        <v>0</v>
      </c>
      <c r="F125" s="220">
        <f t="shared" si="105"/>
        <v>109.86</v>
      </c>
      <c r="G125" s="371" t="s">
        <v>8</v>
      </c>
      <c r="H125" s="220">
        <f t="shared" si="102"/>
        <v>16.478999999999999</v>
      </c>
      <c r="I125" s="369"/>
      <c r="J125" s="344">
        <f t="shared" si="101"/>
        <v>126.33899999999998</v>
      </c>
      <c r="K125" s="345">
        <f t="shared" si="101"/>
        <v>126.33899999999998</v>
      </c>
      <c r="L125" s="346">
        <f t="shared" si="101"/>
        <v>126.33899999999998</v>
      </c>
      <c r="M125" s="401">
        <f t="shared" si="101"/>
        <v>126.33899999999998</v>
      </c>
    </row>
    <row r="126" spans="1:14" s="101" customFormat="1" ht="15" customHeight="1">
      <c r="A126" s="134" t="s">
        <v>299</v>
      </c>
      <c r="B126" s="372" t="s">
        <v>300</v>
      </c>
      <c r="C126" s="334">
        <v>1</v>
      </c>
      <c r="D126" s="326"/>
      <c r="E126" s="97">
        <f t="shared" ref="E126" si="106">VLOOKUP(A126,SKU,7,FALSE)</f>
        <v>133.72999999999999</v>
      </c>
      <c r="F126" s="97">
        <f t="shared" ref="F126" si="107">VLOOKUP(A126,SKU,6,FALSE)</f>
        <v>254.08</v>
      </c>
      <c r="G126" s="100" t="s">
        <v>8</v>
      </c>
      <c r="H126" s="97">
        <f t="shared" si="102"/>
        <v>38.112000000000002</v>
      </c>
      <c r="I126" s="364">
        <f t="shared" ref="I126" si="108">(F126+H126)</f>
        <v>292.19200000000001</v>
      </c>
      <c r="J126" s="335">
        <f t="shared" si="101"/>
        <v>253.74462499999998</v>
      </c>
      <c r="K126" s="336">
        <f t="shared" si="101"/>
        <v>238.36567500000001</v>
      </c>
      <c r="L126" s="337">
        <f t="shared" si="101"/>
        <v>227.60041000000001</v>
      </c>
      <c r="M126" s="400">
        <f t="shared" si="101"/>
        <v>215.29725000000002</v>
      </c>
    </row>
    <row r="127" spans="1:14" s="2" customFormat="1" ht="15" customHeight="1">
      <c r="A127" s="407" t="s">
        <v>21</v>
      </c>
      <c r="B127" s="356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408"/>
    </row>
    <row r="128" spans="1:14" s="2" customFormat="1" ht="15" customHeight="1">
      <c r="A128" s="407" t="s">
        <v>20</v>
      </c>
      <c r="B128" s="356"/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408"/>
    </row>
    <row r="129" spans="1:13" s="2" customFormat="1" ht="15" customHeight="1">
      <c r="A129" s="413" t="s">
        <v>17</v>
      </c>
      <c r="B129" s="373" t="s">
        <v>704</v>
      </c>
      <c r="C129" s="374">
        <v>1</v>
      </c>
      <c r="D129" s="325"/>
      <c r="E129" s="97">
        <f t="shared" ref="E129" si="109">VLOOKUP(A129,SKU,7,FALSE)</f>
        <v>0</v>
      </c>
      <c r="F129" s="97">
        <f t="shared" ref="F129" si="110">VLOOKUP(A129,SKU,6,FALSE)</f>
        <v>1.22</v>
      </c>
      <c r="G129" s="100" t="s">
        <v>8</v>
      </c>
      <c r="H129" s="97">
        <f t="shared" ref="H129" si="111">(F129)*$H$16</f>
        <v>0.183</v>
      </c>
      <c r="I129" s="375"/>
      <c r="J129" s="353">
        <f>($F129-($E129*J$16))*1.15</f>
        <v>1.4029999999999998</v>
      </c>
      <c r="K129" s="354">
        <f>($F129-($E129*K$16))*1.15</f>
        <v>1.4029999999999998</v>
      </c>
      <c r="L129" s="355">
        <f>($F129-($E129*L$16))*1.15</f>
        <v>1.4029999999999998</v>
      </c>
      <c r="M129" s="406">
        <f>($F129-($E129*M$16))*1.15</f>
        <v>1.4029999999999998</v>
      </c>
    </row>
    <row r="130" spans="1:13" s="2" customFormat="1" ht="15" customHeight="1">
      <c r="A130" s="407" t="s">
        <v>127</v>
      </c>
      <c r="B130" s="356"/>
      <c r="C130" s="356"/>
      <c r="D130" s="356"/>
      <c r="E130" s="356"/>
      <c r="F130" s="356"/>
      <c r="G130" s="356"/>
      <c r="H130" s="356"/>
      <c r="I130" s="356"/>
      <c r="J130" s="356"/>
      <c r="K130" s="356"/>
      <c r="L130" s="356"/>
      <c r="M130" s="408"/>
    </row>
    <row r="131" spans="1:13" s="101" customFormat="1" ht="15" customHeight="1">
      <c r="A131" s="217">
        <v>8705</v>
      </c>
      <c r="B131" s="376" t="s">
        <v>705</v>
      </c>
      <c r="C131" s="377">
        <v>1</v>
      </c>
      <c r="D131" s="96">
        <f>VLOOKUP(TEXT(A131,0),SKU,5,FALSE)</f>
        <v>1.65</v>
      </c>
      <c r="E131" s="97">
        <f>VLOOKUP(TEXT(A131,0),SKU,7,FALSE)</f>
        <v>105.39</v>
      </c>
      <c r="F131" s="97">
        <f>VLOOKUP(TEXT(A131,0),SKU,6,FALSE)</f>
        <v>117.46</v>
      </c>
      <c r="G131" s="108" t="s">
        <v>9</v>
      </c>
      <c r="H131" s="97">
        <f t="shared" ref="H131:H132" si="112">(F131)*$H$16</f>
        <v>17.619</v>
      </c>
      <c r="I131" s="368"/>
      <c r="J131" s="335">
        <f t="shared" ref="J131:M134" si="113">$F131+$H131</f>
        <v>135.07900000000001</v>
      </c>
      <c r="K131" s="336">
        <f t="shared" si="113"/>
        <v>135.07900000000001</v>
      </c>
      <c r="L131" s="337">
        <f t="shared" si="113"/>
        <v>135.07900000000001</v>
      </c>
      <c r="M131" s="400">
        <f t="shared" si="113"/>
        <v>135.07900000000001</v>
      </c>
    </row>
    <row r="132" spans="1:13" s="101" customFormat="1" ht="15" customHeight="1">
      <c r="A132" s="217">
        <v>8711</v>
      </c>
      <c r="B132" s="376" t="s">
        <v>706</v>
      </c>
      <c r="C132" s="377">
        <v>1</v>
      </c>
      <c r="D132" s="96">
        <f>VLOOKUP(TEXT(A132,0),SKU,5,FALSE)</f>
        <v>0.75</v>
      </c>
      <c r="E132" s="97">
        <f>VLOOKUP(TEXT(A132,0),SKU,7,FALSE)</f>
        <v>72.569999999999993</v>
      </c>
      <c r="F132" s="97">
        <f>VLOOKUP(TEXT(A132,0),SKU,6,FALSE)</f>
        <v>80.89</v>
      </c>
      <c r="G132" s="108" t="s">
        <v>9</v>
      </c>
      <c r="H132" s="97">
        <f t="shared" si="112"/>
        <v>12.1335</v>
      </c>
      <c r="I132" s="368"/>
      <c r="J132" s="335">
        <f t="shared" si="113"/>
        <v>93.023499999999999</v>
      </c>
      <c r="K132" s="336">
        <f t="shared" si="113"/>
        <v>93.023499999999999</v>
      </c>
      <c r="L132" s="337">
        <f t="shared" si="113"/>
        <v>93.023499999999999</v>
      </c>
      <c r="M132" s="400">
        <f t="shared" si="113"/>
        <v>93.023499999999999</v>
      </c>
    </row>
    <row r="133" spans="1:13" s="101" customFormat="1" ht="15" customHeight="1">
      <c r="A133" s="217">
        <v>8697</v>
      </c>
      <c r="B133" s="378" t="s">
        <v>109</v>
      </c>
      <c r="C133" s="377">
        <v>1</v>
      </c>
      <c r="D133" s="96">
        <f>VLOOKUP(TEXT(A133,0),SKU,5,FALSE)</f>
        <v>1.65</v>
      </c>
      <c r="E133" s="97">
        <f>VLOOKUP(TEXT(A133,0),SKU,7,FALSE)</f>
        <v>99.95</v>
      </c>
      <c r="F133" s="97">
        <f>VLOOKUP(TEXT(A133,0),SKU,6,FALSE)</f>
        <v>111.4</v>
      </c>
      <c r="G133" s="108" t="s">
        <v>9</v>
      </c>
      <c r="H133" s="97">
        <f t="shared" ref="H133:H155" si="114">(F133)*$H$16</f>
        <v>16.71</v>
      </c>
      <c r="I133" s="368"/>
      <c r="J133" s="335">
        <f t="shared" si="113"/>
        <v>128.11000000000001</v>
      </c>
      <c r="K133" s="336">
        <f t="shared" si="113"/>
        <v>128.11000000000001</v>
      </c>
      <c r="L133" s="337">
        <f t="shared" si="113"/>
        <v>128.11000000000001</v>
      </c>
      <c r="M133" s="400">
        <f t="shared" si="113"/>
        <v>128.11000000000001</v>
      </c>
    </row>
    <row r="134" spans="1:13" s="101" customFormat="1" ht="15" customHeight="1">
      <c r="A134" s="414" t="s">
        <v>355</v>
      </c>
      <c r="B134" s="379" t="s">
        <v>103</v>
      </c>
      <c r="C134" s="377">
        <v>1</v>
      </c>
      <c r="D134" s="96">
        <f t="shared" ref="D134" si="115">VLOOKUP(A134,SKU,5,FALSE)</f>
        <v>0.72</v>
      </c>
      <c r="E134" s="97">
        <f t="shared" ref="E134" si="116">VLOOKUP(A134,SKU,7,FALSE)</f>
        <v>75.88</v>
      </c>
      <c r="F134" s="97">
        <f t="shared" ref="F134" si="117">VLOOKUP(A134,SKU,6,FALSE)</f>
        <v>84.58</v>
      </c>
      <c r="G134" s="108" t="s">
        <v>9</v>
      </c>
      <c r="H134" s="97">
        <f t="shared" ref="H134" si="118">(F134)*$H$16</f>
        <v>12.686999999999999</v>
      </c>
      <c r="I134" s="368"/>
      <c r="J134" s="335">
        <f t="shared" si="113"/>
        <v>97.266999999999996</v>
      </c>
      <c r="K134" s="336">
        <f t="shared" si="113"/>
        <v>97.266999999999996</v>
      </c>
      <c r="L134" s="337">
        <f t="shared" si="113"/>
        <v>97.266999999999996</v>
      </c>
      <c r="M134" s="400">
        <f t="shared" si="113"/>
        <v>97.266999999999996</v>
      </c>
    </row>
    <row r="135" spans="1:13" s="2" customFormat="1" ht="15" customHeight="1">
      <c r="A135" s="415" t="s">
        <v>346</v>
      </c>
      <c r="B135" s="380" t="s">
        <v>707</v>
      </c>
      <c r="C135" s="377">
        <v>1</v>
      </c>
      <c r="D135" s="31">
        <f t="shared" ref="D135:D142" si="119">VLOOKUP(A135,SKU,5,FALSE)</f>
        <v>0.15</v>
      </c>
      <c r="E135" s="57">
        <f t="shared" ref="E135:E142" si="120">VLOOKUP(A135,SKU,7,FALSE)</f>
        <v>14.69</v>
      </c>
      <c r="F135" s="57">
        <f t="shared" ref="F135:F142" si="121">VLOOKUP(A135,SKU,6,FALSE)</f>
        <v>16.37</v>
      </c>
      <c r="G135" s="32" t="s">
        <v>9</v>
      </c>
      <c r="H135" s="57">
        <f t="shared" si="114"/>
        <v>2.4555000000000002</v>
      </c>
      <c r="I135" s="368"/>
      <c r="J135" s="353">
        <f t="shared" ref="J135:M146" si="122">$F135+$H135</f>
        <v>18.825500000000002</v>
      </c>
      <c r="K135" s="354">
        <f t="shared" si="122"/>
        <v>18.825500000000002</v>
      </c>
      <c r="L135" s="355">
        <f t="shared" si="122"/>
        <v>18.825500000000002</v>
      </c>
      <c r="M135" s="406">
        <f t="shared" si="122"/>
        <v>18.825500000000002</v>
      </c>
    </row>
    <row r="136" spans="1:13" s="101" customFormat="1" ht="15" customHeight="1">
      <c r="A136" s="217" t="s">
        <v>131</v>
      </c>
      <c r="B136" s="380" t="s">
        <v>708</v>
      </c>
      <c r="C136" s="377">
        <v>1</v>
      </c>
      <c r="D136" s="96">
        <f t="shared" si="119"/>
        <v>1.65</v>
      </c>
      <c r="E136" s="97">
        <f t="shared" si="120"/>
        <v>99.95</v>
      </c>
      <c r="F136" s="97">
        <f t="shared" si="121"/>
        <v>111.4</v>
      </c>
      <c r="G136" s="108"/>
      <c r="H136" s="57">
        <f t="shared" si="114"/>
        <v>16.71</v>
      </c>
      <c r="I136" s="368"/>
      <c r="J136" s="335">
        <f t="shared" si="122"/>
        <v>128.11000000000001</v>
      </c>
      <c r="K136" s="336">
        <f t="shared" si="122"/>
        <v>128.11000000000001</v>
      </c>
      <c r="L136" s="337">
        <f t="shared" si="122"/>
        <v>128.11000000000001</v>
      </c>
      <c r="M136" s="400">
        <f t="shared" si="122"/>
        <v>128.11000000000001</v>
      </c>
    </row>
    <row r="137" spans="1:13" s="2" customFormat="1" ht="15" customHeight="1">
      <c r="A137" s="217" t="s">
        <v>132</v>
      </c>
      <c r="B137" s="380" t="s">
        <v>709</v>
      </c>
      <c r="C137" s="381">
        <v>1</v>
      </c>
      <c r="D137" s="31">
        <f t="shared" si="119"/>
        <v>1.65</v>
      </c>
      <c r="E137" s="57">
        <f t="shared" si="120"/>
        <v>99.95</v>
      </c>
      <c r="F137" s="57">
        <f t="shared" si="121"/>
        <v>111.4</v>
      </c>
      <c r="G137" s="33" t="s">
        <v>9</v>
      </c>
      <c r="H137" s="57">
        <f t="shared" si="114"/>
        <v>16.71</v>
      </c>
      <c r="I137" s="368"/>
      <c r="J137" s="353">
        <f t="shared" si="122"/>
        <v>128.11000000000001</v>
      </c>
      <c r="K137" s="354">
        <f t="shared" si="122"/>
        <v>128.11000000000001</v>
      </c>
      <c r="L137" s="355">
        <f t="shared" si="122"/>
        <v>128.11000000000001</v>
      </c>
      <c r="M137" s="406">
        <f t="shared" si="122"/>
        <v>128.11000000000001</v>
      </c>
    </row>
    <row r="138" spans="1:13" s="101" customFormat="1" ht="15" customHeight="1">
      <c r="A138" s="217" t="s">
        <v>133</v>
      </c>
      <c r="B138" s="380" t="s">
        <v>710</v>
      </c>
      <c r="C138" s="377">
        <v>1</v>
      </c>
      <c r="D138" s="96">
        <f t="shared" si="119"/>
        <v>1.65</v>
      </c>
      <c r="E138" s="97">
        <f t="shared" si="120"/>
        <v>99.95</v>
      </c>
      <c r="F138" s="97">
        <f t="shared" si="121"/>
        <v>111.4</v>
      </c>
      <c r="G138" s="107" t="s">
        <v>9</v>
      </c>
      <c r="H138" s="97">
        <f t="shared" si="114"/>
        <v>16.71</v>
      </c>
      <c r="I138" s="368"/>
      <c r="J138" s="335">
        <f t="shared" si="122"/>
        <v>128.11000000000001</v>
      </c>
      <c r="K138" s="336">
        <f t="shared" si="122"/>
        <v>128.11000000000001</v>
      </c>
      <c r="L138" s="337">
        <f t="shared" si="122"/>
        <v>128.11000000000001</v>
      </c>
      <c r="M138" s="400">
        <f t="shared" si="122"/>
        <v>128.11000000000001</v>
      </c>
    </row>
    <row r="139" spans="1:13" s="2" customFormat="1" ht="15" customHeight="1">
      <c r="A139" s="217" t="s">
        <v>134</v>
      </c>
      <c r="B139" s="380" t="s">
        <v>711</v>
      </c>
      <c r="C139" s="377">
        <v>1</v>
      </c>
      <c r="D139" s="31">
        <f t="shared" si="119"/>
        <v>1.65</v>
      </c>
      <c r="E139" s="57">
        <f t="shared" si="120"/>
        <v>99.95</v>
      </c>
      <c r="F139" s="57">
        <f t="shared" si="121"/>
        <v>111.4</v>
      </c>
      <c r="G139" s="33" t="s">
        <v>9</v>
      </c>
      <c r="H139" s="57">
        <f t="shared" si="114"/>
        <v>16.71</v>
      </c>
      <c r="I139" s="368"/>
      <c r="J139" s="353">
        <f t="shared" si="122"/>
        <v>128.11000000000001</v>
      </c>
      <c r="K139" s="354">
        <f t="shared" si="122"/>
        <v>128.11000000000001</v>
      </c>
      <c r="L139" s="355">
        <f t="shared" si="122"/>
        <v>128.11000000000001</v>
      </c>
      <c r="M139" s="406">
        <f t="shared" si="122"/>
        <v>128.11000000000001</v>
      </c>
    </row>
    <row r="140" spans="1:13" s="2" customFormat="1" ht="15" customHeight="1">
      <c r="A140" s="217" t="s">
        <v>135</v>
      </c>
      <c r="B140" s="380" t="s">
        <v>712</v>
      </c>
      <c r="C140" s="377">
        <v>1</v>
      </c>
      <c r="D140" s="31">
        <f t="shared" ref="D140" si="123">VLOOKUP(A140,SKU,5,FALSE)</f>
        <v>1.65</v>
      </c>
      <c r="E140" s="57">
        <f t="shared" ref="E140" si="124">VLOOKUP(A140,SKU,7,FALSE)</f>
        <v>99.95</v>
      </c>
      <c r="F140" s="57">
        <f t="shared" ref="F140" si="125">VLOOKUP(A140,SKU,6,FALSE)</f>
        <v>111.4</v>
      </c>
      <c r="G140" s="33" t="s">
        <v>9</v>
      </c>
      <c r="H140" s="57">
        <f t="shared" si="114"/>
        <v>16.71</v>
      </c>
      <c r="I140" s="368"/>
      <c r="J140" s="353">
        <f t="shared" si="122"/>
        <v>128.11000000000001</v>
      </c>
      <c r="K140" s="354">
        <f t="shared" si="122"/>
        <v>128.11000000000001</v>
      </c>
      <c r="L140" s="355">
        <f t="shared" si="122"/>
        <v>128.11000000000001</v>
      </c>
      <c r="M140" s="406">
        <f t="shared" si="122"/>
        <v>128.11000000000001</v>
      </c>
    </row>
    <row r="141" spans="1:13" s="101" customFormat="1" ht="14.45" customHeight="1">
      <c r="A141" s="415" t="s">
        <v>342</v>
      </c>
      <c r="B141" s="382" t="s">
        <v>713</v>
      </c>
      <c r="C141" s="377">
        <v>1</v>
      </c>
      <c r="D141" s="96">
        <f t="shared" si="119"/>
        <v>0.35</v>
      </c>
      <c r="E141" s="97">
        <f t="shared" si="120"/>
        <v>39</v>
      </c>
      <c r="F141" s="97">
        <f t="shared" si="121"/>
        <v>43.47</v>
      </c>
      <c r="G141" s="107" t="s">
        <v>9</v>
      </c>
      <c r="H141" s="97">
        <f t="shared" si="114"/>
        <v>6.5204999999999993</v>
      </c>
      <c r="I141" s="368"/>
      <c r="J141" s="335">
        <f t="shared" si="122"/>
        <v>49.990499999999997</v>
      </c>
      <c r="K141" s="336">
        <f t="shared" si="122"/>
        <v>49.990499999999997</v>
      </c>
      <c r="L141" s="337">
        <f t="shared" si="122"/>
        <v>49.990499999999997</v>
      </c>
      <c r="M141" s="400">
        <f t="shared" si="122"/>
        <v>49.990499999999997</v>
      </c>
    </row>
    <row r="142" spans="1:13" s="101" customFormat="1" ht="15" customHeight="1">
      <c r="A142" s="415" t="s">
        <v>344</v>
      </c>
      <c r="B142" s="382" t="s">
        <v>714</v>
      </c>
      <c r="C142" s="377">
        <v>5</v>
      </c>
      <c r="D142" s="96">
        <f t="shared" si="119"/>
        <v>1.65</v>
      </c>
      <c r="E142" s="97">
        <f t="shared" si="120"/>
        <v>177.26</v>
      </c>
      <c r="F142" s="97">
        <f t="shared" si="121"/>
        <v>197.57</v>
      </c>
      <c r="G142" s="107" t="s">
        <v>9</v>
      </c>
      <c r="H142" s="97">
        <f t="shared" si="114"/>
        <v>29.635499999999997</v>
      </c>
      <c r="I142" s="368"/>
      <c r="J142" s="335">
        <f t="shared" si="122"/>
        <v>227.2055</v>
      </c>
      <c r="K142" s="336">
        <f t="shared" si="122"/>
        <v>227.2055</v>
      </c>
      <c r="L142" s="337">
        <f t="shared" si="122"/>
        <v>227.2055</v>
      </c>
      <c r="M142" s="400">
        <f t="shared" si="122"/>
        <v>227.2055</v>
      </c>
    </row>
    <row r="143" spans="1:13" s="2" customFormat="1" ht="15" customHeight="1">
      <c r="A143" s="407" t="s">
        <v>128</v>
      </c>
      <c r="B143" s="356"/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M143" s="408"/>
    </row>
    <row r="144" spans="1:13" s="3" customFormat="1" ht="15" customHeight="1">
      <c r="A144" s="212">
        <v>8389</v>
      </c>
      <c r="B144" s="383" t="s">
        <v>715</v>
      </c>
      <c r="C144" s="381">
        <v>10</v>
      </c>
      <c r="D144" s="96">
        <f>VLOOKUP(TEXT(A144,0),SKU,5,FALSE)</f>
        <v>0.75</v>
      </c>
      <c r="E144" s="97">
        <f>VLOOKUP(TEXT(A144,0),SKU,7,FALSE)</f>
        <v>74.040000000000006</v>
      </c>
      <c r="F144" s="97">
        <f>VLOOKUP(TEXT(A144,0),SKU,6,FALSE)</f>
        <v>82.52</v>
      </c>
      <c r="G144" s="32" t="s">
        <v>9</v>
      </c>
      <c r="H144" s="57">
        <f t="shared" si="114"/>
        <v>12.377999999999998</v>
      </c>
      <c r="I144" s="369"/>
      <c r="J144" s="353">
        <f t="shared" si="122"/>
        <v>94.897999999999996</v>
      </c>
      <c r="K144" s="354">
        <f t="shared" si="122"/>
        <v>94.897999999999996</v>
      </c>
      <c r="L144" s="355">
        <f t="shared" si="122"/>
        <v>94.897999999999996</v>
      </c>
      <c r="M144" s="406">
        <f t="shared" si="122"/>
        <v>94.897999999999996</v>
      </c>
    </row>
    <row r="145" spans="1:13" s="2" customFormat="1" ht="15" customHeight="1">
      <c r="A145" s="416" t="s">
        <v>271</v>
      </c>
      <c r="B145" s="384" t="s">
        <v>272</v>
      </c>
      <c r="C145" s="385">
        <v>5</v>
      </c>
      <c r="D145" s="31">
        <f t="shared" ref="D145" si="126">VLOOKUP(A145,SKU,5,FALSE)</f>
        <v>1.85</v>
      </c>
      <c r="E145" s="57">
        <f t="shared" ref="E145" si="127">VLOOKUP(A145,SKU,7,FALSE)</f>
        <v>181.56</v>
      </c>
      <c r="F145" s="57">
        <f t="shared" ref="F145" si="128">VLOOKUP(A145,SKU,6,FALSE)</f>
        <v>202.36</v>
      </c>
      <c r="G145" s="386" t="s">
        <v>9</v>
      </c>
      <c r="H145" s="387">
        <f t="shared" si="114"/>
        <v>30.353999999999999</v>
      </c>
      <c r="I145" s="369"/>
      <c r="J145" s="388">
        <f t="shared" si="122"/>
        <v>232.714</v>
      </c>
      <c r="K145" s="389">
        <f t="shared" si="122"/>
        <v>232.714</v>
      </c>
      <c r="L145" s="390">
        <f t="shared" si="122"/>
        <v>232.714</v>
      </c>
      <c r="M145" s="417">
        <f t="shared" si="122"/>
        <v>232.714</v>
      </c>
    </row>
    <row r="146" spans="1:13" s="2" customFormat="1" ht="15" customHeight="1">
      <c r="A146" s="212">
        <v>8501</v>
      </c>
      <c r="B146" s="391" t="s">
        <v>716</v>
      </c>
      <c r="C146" s="381">
        <v>10</v>
      </c>
      <c r="D146" s="96">
        <f>VLOOKUP(TEXT(A146,0),SKU,5,FALSE)</f>
        <v>0.75</v>
      </c>
      <c r="E146" s="97">
        <f>VLOOKUP(TEXT(A146,0),SKU,7,FALSE)</f>
        <v>66.180000000000007</v>
      </c>
      <c r="F146" s="97">
        <f>VLOOKUP(TEXT(A146,0),SKU,6,FALSE)</f>
        <v>73.760000000000005</v>
      </c>
      <c r="G146" s="33" t="s">
        <v>9</v>
      </c>
      <c r="H146" s="57">
        <f t="shared" si="114"/>
        <v>11.064</v>
      </c>
      <c r="I146" s="369"/>
      <c r="J146" s="353">
        <f t="shared" si="122"/>
        <v>84.824000000000012</v>
      </c>
      <c r="K146" s="354">
        <f t="shared" si="122"/>
        <v>84.824000000000012</v>
      </c>
      <c r="L146" s="355">
        <f t="shared" si="122"/>
        <v>84.824000000000012</v>
      </c>
      <c r="M146" s="406">
        <f t="shared" si="122"/>
        <v>84.824000000000012</v>
      </c>
    </row>
    <row r="147" spans="1:13" s="102" customFormat="1" ht="15" customHeight="1">
      <c r="A147" s="407" t="s">
        <v>129</v>
      </c>
      <c r="B147" s="356"/>
      <c r="C147" s="356"/>
      <c r="D147" s="356"/>
      <c r="E147" s="356"/>
      <c r="F147" s="356"/>
      <c r="G147" s="356"/>
      <c r="H147" s="356"/>
      <c r="I147" s="356"/>
      <c r="J147" s="356"/>
      <c r="K147" s="356"/>
      <c r="L147" s="356"/>
      <c r="M147" s="408"/>
    </row>
    <row r="148" spans="1:13" s="2" customFormat="1" ht="15" customHeight="1">
      <c r="A148" s="212">
        <v>7640</v>
      </c>
      <c r="B148" s="392" t="s">
        <v>64</v>
      </c>
      <c r="C148" s="381">
        <v>1</v>
      </c>
      <c r="D148" s="96">
        <f>VLOOKUP(TEXT(A148,0),SKU,5,FALSE)</f>
        <v>2.25</v>
      </c>
      <c r="E148" s="97">
        <f>VLOOKUP(TEXT(A148,0),SKU,7,FALSE)</f>
        <v>207.06</v>
      </c>
      <c r="F148" s="97">
        <f>VLOOKUP(TEXT(A148,0),SKU,6,FALSE)</f>
        <v>230.79</v>
      </c>
      <c r="G148" s="33" t="s">
        <v>9</v>
      </c>
      <c r="H148" s="57">
        <f t="shared" si="114"/>
        <v>34.618499999999997</v>
      </c>
      <c r="I148" s="369"/>
      <c r="J148" s="353">
        <f t="shared" ref="J148:M149" si="129">$F148+$H148</f>
        <v>265.4085</v>
      </c>
      <c r="K148" s="354">
        <f t="shared" si="129"/>
        <v>265.4085</v>
      </c>
      <c r="L148" s="355">
        <f t="shared" si="129"/>
        <v>265.4085</v>
      </c>
      <c r="M148" s="406">
        <f t="shared" si="129"/>
        <v>265.4085</v>
      </c>
    </row>
    <row r="149" spans="1:13" s="2" customFormat="1" ht="15" customHeight="1" thickBot="1">
      <c r="A149" s="418" t="s">
        <v>348</v>
      </c>
      <c r="B149" s="419" t="s">
        <v>717</v>
      </c>
      <c r="C149" s="420">
        <v>1</v>
      </c>
      <c r="D149" s="152">
        <f t="shared" ref="D149" si="130">VLOOKUP(A149,SKU,5,FALSE)</f>
        <v>0.1</v>
      </c>
      <c r="E149" s="153">
        <f t="shared" ref="E149" si="131">VLOOKUP(A149,SKU,7,FALSE)</f>
        <v>6.89</v>
      </c>
      <c r="F149" s="153">
        <f t="shared" ref="F149" si="132">VLOOKUP(A149,SKU,6,FALSE)</f>
        <v>7.67</v>
      </c>
      <c r="G149" s="154" t="s">
        <v>9</v>
      </c>
      <c r="H149" s="153">
        <f t="shared" si="114"/>
        <v>1.1504999999999999</v>
      </c>
      <c r="I149" s="421"/>
      <c r="J149" s="422">
        <f>$F149+$H149</f>
        <v>8.8204999999999991</v>
      </c>
      <c r="K149" s="423">
        <f t="shared" si="129"/>
        <v>8.8204999999999991</v>
      </c>
      <c r="L149" s="424">
        <f t="shared" si="129"/>
        <v>8.8204999999999991</v>
      </c>
      <c r="M149" s="425">
        <f t="shared" si="129"/>
        <v>8.8204999999999991</v>
      </c>
    </row>
    <row r="150" spans="1:13" ht="15" hidden="1" customHeight="1">
      <c r="A150" s="311" t="s">
        <v>117</v>
      </c>
      <c r="B150" s="312"/>
      <c r="C150" s="149"/>
      <c r="D150" s="84"/>
      <c r="E150" s="67"/>
      <c r="F150" s="67"/>
      <c r="G150" s="30"/>
      <c r="H150" s="67"/>
      <c r="I150" s="137"/>
      <c r="J150" s="142"/>
      <c r="K150" s="59"/>
      <c r="L150" s="142"/>
      <c r="M150" s="136"/>
    </row>
    <row r="151" spans="1:13" ht="15" hidden="1" customHeight="1">
      <c r="A151" s="213" t="s">
        <v>207</v>
      </c>
      <c r="B151" s="211" t="s">
        <v>214</v>
      </c>
      <c r="C151" s="150">
        <v>1</v>
      </c>
      <c r="D151" s="31">
        <f>VLOOKUP(A151,SKU,5,FALSE)</f>
        <v>16.5</v>
      </c>
      <c r="E151" s="57">
        <f>VLOOKUP(A151,SKU,7,FALSE)</f>
        <v>326.49</v>
      </c>
      <c r="F151" s="57">
        <f>VLOOKUP(A151,SKU,6,FALSE)</f>
        <v>363.9</v>
      </c>
      <c r="G151" s="33" t="s">
        <v>9</v>
      </c>
      <c r="H151" s="98">
        <f t="shared" si="114"/>
        <v>54.584999999999994</v>
      </c>
      <c r="I151" s="139"/>
      <c r="J151" s="141">
        <f>$F151+$H151</f>
        <v>418.48499999999996</v>
      </c>
      <c r="K151" s="58">
        <f t="shared" ref="J151:M155" si="133">$F151+$H151</f>
        <v>418.48499999999996</v>
      </c>
      <c r="L151" s="141">
        <f t="shared" si="133"/>
        <v>418.48499999999996</v>
      </c>
      <c r="M151" s="99">
        <f t="shared" si="133"/>
        <v>418.48499999999996</v>
      </c>
    </row>
    <row r="152" spans="1:13" ht="15" hidden="1" customHeight="1">
      <c r="A152" s="213" t="s">
        <v>208</v>
      </c>
      <c r="B152" s="211" t="s">
        <v>215</v>
      </c>
      <c r="C152" s="150">
        <v>1</v>
      </c>
      <c r="D152" s="31">
        <f>VLOOKUP(A152,SKU,5,FALSE)</f>
        <v>16.5</v>
      </c>
      <c r="E152" s="57">
        <f>VLOOKUP(A152,SKU,7,FALSE)</f>
        <v>326.49</v>
      </c>
      <c r="F152" s="57">
        <f>VLOOKUP(A152,SKU,6,FALSE)</f>
        <v>363.9</v>
      </c>
      <c r="G152" s="33" t="s">
        <v>9</v>
      </c>
      <c r="H152" s="98">
        <f t="shared" si="114"/>
        <v>54.584999999999994</v>
      </c>
      <c r="I152" s="139"/>
      <c r="J152" s="141">
        <f t="shared" si="133"/>
        <v>418.48499999999996</v>
      </c>
      <c r="K152" s="58">
        <f t="shared" si="133"/>
        <v>418.48499999999996</v>
      </c>
      <c r="L152" s="141">
        <f t="shared" si="133"/>
        <v>418.48499999999996</v>
      </c>
      <c r="M152" s="99">
        <f t="shared" si="133"/>
        <v>418.48499999999996</v>
      </c>
    </row>
    <row r="153" spans="1:13" ht="15" hidden="1" customHeight="1">
      <c r="A153" s="213" t="s">
        <v>209</v>
      </c>
      <c r="B153" s="211" t="s">
        <v>216</v>
      </c>
      <c r="C153" s="150">
        <v>1</v>
      </c>
      <c r="D153" s="31">
        <f>VLOOKUP(A153,SKU,5,FALSE)</f>
        <v>16.5</v>
      </c>
      <c r="E153" s="57">
        <f>VLOOKUP(A153,SKU,7,FALSE)</f>
        <v>326.49</v>
      </c>
      <c r="F153" s="57">
        <f>VLOOKUP(A153,SKU,6,FALSE)</f>
        <v>363.9</v>
      </c>
      <c r="G153" s="33" t="s">
        <v>9</v>
      </c>
      <c r="H153" s="98">
        <f t="shared" si="114"/>
        <v>54.584999999999994</v>
      </c>
      <c r="I153" s="139"/>
      <c r="J153" s="141">
        <f t="shared" si="133"/>
        <v>418.48499999999996</v>
      </c>
      <c r="K153" s="58">
        <f t="shared" si="133"/>
        <v>418.48499999999996</v>
      </c>
      <c r="L153" s="141">
        <f t="shared" si="133"/>
        <v>418.48499999999996</v>
      </c>
      <c r="M153" s="99">
        <f t="shared" si="133"/>
        <v>418.48499999999996</v>
      </c>
    </row>
    <row r="154" spans="1:13" ht="15" hidden="1" customHeight="1">
      <c r="A154" s="213" t="s">
        <v>210</v>
      </c>
      <c r="B154" s="211" t="s">
        <v>217</v>
      </c>
      <c r="C154" s="150">
        <v>1</v>
      </c>
      <c r="D154" s="31">
        <f>VLOOKUP(A154,SKU,5,FALSE)</f>
        <v>16.5</v>
      </c>
      <c r="E154" s="57">
        <f>VLOOKUP(A154,SKU,7,FALSE)</f>
        <v>326.49</v>
      </c>
      <c r="F154" s="57">
        <f>VLOOKUP(A154,SKU,6,FALSE)</f>
        <v>363.9</v>
      </c>
      <c r="G154" s="33" t="s">
        <v>9</v>
      </c>
      <c r="H154" s="98">
        <f t="shared" si="114"/>
        <v>54.584999999999994</v>
      </c>
      <c r="I154" s="139"/>
      <c r="J154" s="141">
        <f t="shared" si="133"/>
        <v>418.48499999999996</v>
      </c>
      <c r="K154" s="58">
        <f t="shared" si="133"/>
        <v>418.48499999999996</v>
      </c>
      <c r="L154" s="141">
        <f t="shared" si="133"/>
        <v>418.48499999999996</v>
      </c>
      <c r="M154" s="99">
        <f t="shared" si="133"/>
        <v>418.48499999999996</v>
      </c>
    </row>
    <row r="155" spans="1:13" ht="15" hidden="1" customHeight="1" thickBot="1">
      <c r="A155" s="214" t="s">
        <v>211</v>
      </c>
      <c r="B155" s="215" t="s">
        <v>218</v>
      </c>
      <c r="C155" s="151">
        <v>1</v>
      </c>
      <c r="D155" s="152">
        <f>VLOOKUP(A155,SKU,5,FALSE)</f>
        <v>16.5</v>
      </c>
      <c r="E155" s="153">
        <f>VLOOKUP(A155,SKU,7,FALSE)</f>
        <v>326.49</v>
      </c>
      <c r="F155" s="153">
        <f>VLOOKUP(A155,SKU,6,FALSE)</f>
        <v>363.9</v>
      </c>
      <c r="G155" s="154" t="s">
        <v>9</v>
      </c>
      <c r="H155" s="155">
        <f t="shared" si="114"/>
        <v>54.584999999999994</v>
      </c>
      <c r="I155" s="140"/>
      <c r="J155" s="143">
        <f t="shared" si="133"/>
        <v>418.48499999999996</v>
      </c>
      <c r="K155" s="144">
        <f t="shared" si="133"/>
        <v>418.48499999999996</v>
      </c>
      <c r="L155" s="143">
        <f t="shared" si="133"/>
        <v>418.48499999999996</v>
      </c>
      <c r="M155" s="138">
        <f t="shared" si="133"/>
        <v>418.48499999999996</v>
      </c>
    </row>
  </sheetData>
  <sheetProtection algorithmName="SHA-512" hashValue="+BBLlRfcqczzFA6jVxHTgb1xmcBd9few1nTsrpInGlwW8Bi+zs0pZiY+XJTkEjr3wEYBFoQHRXVWHmbiQUNE8Q==" saltValue="Cy+OK9uRl1Fx8IC6H3b8/w==" spinCount="100000" sheet="1" objects="1" scenarios="1"/>
  <mergeCells count="29">
    <mergeCell ref="D120:D126"/>
    <mergeCell ref="I120:I125"/>
    <mergeCell ref="I116:I118"/>
    <mergeCell ref="D115:D118"/>
    <mergeCell ref="A150:B150"/>
    <mergeCell ref="A119:M119"/>
    <mergeCell ref="A127:M127"/>
    <mergeCell ref="A128:M128"/>
    <mergeCell ref="A130:M130"/>
    <mergeCell ref="A143:M143"/>
    <mergeCell ref="A147:M147"/>
    <mergeCell ref="I148:I149"/>
    <mergeCell ref="I144:I146"/>
    <mergeCell ref="I131:I142"/>
    <mergeCell ref="A92:M92"/>
    <mergeCell ref="A93:M93"/>
    <mergeCell ref="A106:M106"/>
    <mergeCell ref="A113:M113"/>
    <mergeCell ref="A114:M114"/>
    <mergeCell ref="A50:M50"/>
    <mergeCell ref="A52:M52"/>
    <mergeCell ref="A70:M70"/>
    <mergeCell ref="A79:M79"/>
    <mergeCell ref="A84:M84"/>
    <mergeCell ref="A1:M1"/>
    <mergeCell ref="I15:M15"/>
    <mergeCell ref="A17:M17"/>
    <mergeCell ref="A18:M18"/>
    <mergeCell ref="A45:M45"/>
  </mergeCells>
  <phoneticPr fontId="0" type="noConversion"/>
  <hyperlinks>
    <hyperlink ref="I5" r:id="rId1" xr:uid="{58812BC5-EF1E-4BC8-9048-CD1D51BBC17E}"/>
  </hyperlinks>
  <printOptions horizontalCentered="1"/>
  <pageMargins left="0.70866141732283461" right="0.70866141732283461" top="0.3543307086614173" bottom="0.3543307086614173" header="0.31496062992125984" footer="0.31496062992125984"/>
  <pageSetup paperSize="9" scale="50" fitToHeight="0" orientation="landscape" copies="10" r:id="rId2"/>
  <headerFooter alignWithMargins="0">
    <oddFooter>Page &amp;P of &amp;N</oddFooter>
  </headerFooter>
  <rowBreaks count="2" manualBreakCount="2">
    <brk id="69" max="12" man="1"/>
    <brk id="112" max="12" man="1"/>
  </rowBreaks>
  <colBreaks count="2" manualBreakCount="2">
    <brk id="2" max="236" man="1"/>
    <brk id="3" max="236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view="pageBreakPreview" zoomScaleNormal="100" zoomScaleSheetLayoutView="100" workbookViewId="0">
      <pane ySplit="19" topLeftCell="A20" activePane="bottomLeft" state="frozen"/>
      <selection pane="bottomLeft" activeCell="C30" sqref="C30:F30"/>
    </sheetView>
  </sheetViews>
  <sheetFormatPr defaultRowHeight="12.75"/>
  <cols>
    <col min="1" max="1" width="10.85546875" customWidth="1"/>
    <col min="2" max="2" width="6.5703125" bestFit="1" customWidth="1"/>
    <col min="3" max="4" width="9.140625" customWidth="1"/>
    <col min="5" max="5" width="7.5703125" bestFit="1" customWidth="1"/>
    <col min="6" max="6" width="9.140625" customWidth="1"/>
    <col min="7" max="7" width="8.5703125" hidden="1" customWidth="1"/>
    <col min="8" max="8" width="7.140625" hidden="1" customWidth="1"/>
    <col min="9" max="9" width="19.140625" bestFit="1" customWidth="1"/>
    <col min="10" max="10" width="8.140625" bestFit="1" customWidth="1"/>
    <col min="11" max="12" width="14.85546875" customWidth="1"/>
    <col min="13" max="13" width="2.42578125" hidden="1" customWidth="1"/>
    <col min="14" max="14" width="8.85546875" hidden="1" customWidth="1"/>
    <col min="15" max="15" width="8.42578125" hidden="1" customWidth="1"/>
    <col min="16" max="23" width="9.140625" hidden="1" customWidth="1"/>
    <col min="24" max="24" width="10.42578125" hidden="1" customWidth="1"/>
    <col min="25" max="25" width="13.85546875" hidden="1" customWidth="1"/>
    <col min="26" max="26" width="9.140625" hidden="1" customWidth="1"/>
    <col min="27" max="27" width="16.5703125" hidden="1" customWidth="1"/>
    <col min="28" max="28" width="9.140625" hidden="1" customWidth="1"/>
    <col min="29" max="29" width="4.42578125" hidden="1" customWidth="1"/>
    <col min="30" max="30" width="8.85546875" hidden="1" customWidth="1"/>
  </cols>
  <sheetData>
    <row r="1" spans="1:29" ht="56.45" customHeight="1">
      <c r="A1" s="162"/>
      <c r="B1" s="163"/>
      <c r="C1" s="164"/>
      <c r="D1" s="164"/>
      <c r="E1" s="164"/>
      <c r="F1" s="164"/>
      <c r="G1" s="164"/>
      <c r="H1" s="165"/>
      <c r="I1" s="165"/>
      <c r="J1" s="165"/>
      <c r="K1" s="165"/>
      <c r="L1" s="166"/>
    </row>
    <row r="2" spans="1:29" s="35" customFormat="1" ht="12">
      <c r="A2" s="273" t="s">
        <v>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5"/>
      <c r="X2" s="35" t="s">
        <v>36</v>
      </c>
      <c r="Y2" s="35" t="s">
        <v>47</v>
      </c>
      <c r="AA2" s="35" t="s">
        <v>365</v>
      </c>
      <c r="AC2" s="36">
        <v>0.25</v>
      </c>
    </row>
    <row r="3" spans="1:29" s="35" customFormat="1" ht="12">
      <c r="A3" s="273" t="s">
        <v>150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  <c r="X3" s="35" t="s">
        <v>37</v>
      </c>
      <c r="Y3" s="35" t="s">
        <v>31</v>
      </c>
      <c r="AC3" s="36">
        <v>0.35</v>
      </c>
    </row>
    <row r="4" spans="1:29" s="35" customFormat="1" ht="12">
      <c r="A4" s="276" t="s">
        <v>118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8"/>
      <c r="X4" s="35" t="s">
        <v>65</v>
      </c>
      <c r="Y4" s="35" t="s">
        <v>366</v>
      </c>
      <c r="AC4" s="36">
        <v>0.42</v>
      </c>
    </row>
    <row r="5" spans="1:29" s="35" customFormat="1" ht="12">
      <c r="A5" s="284" t="s">
        <v>119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6"/>
      <c r="X5" s="35" t="s">
        <v>38</v>
      </c>
      <c r="Y5" s="35" t="s">
        <v>27</v>
      </c>
      <c r="AC5" s="36">
        <v>0.5</v>
      </c>
    </row>
    <row r="6" spans="1:29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6"/>
      <c r="X6" s="35" t="s">
        <v>39</v>
      </c>
      <c r="Y6" s="35" t="s">
        <v>28</v>
      </c>
      <c r="AA6" s="38"/>
    </row>
    <row r="7" spans="1:29" ht="19.5">
      <c r="A7" s="287" t="s">
        <v>126</v>
      </c>
      <c r="B7" s="288"/>
      <c r="C7" s="288"/>
      <c r="D7" s="289"/>
      <c r="E7" s="289"/>
      <c r="F7" s="289"/>
      <c r="G7" s="41"/>
      <c r="H7" s="41"/>
      <c r="I7" s="156"/>
      <c r="J7" s="156"/>
      <c r="K7" s="156"/>
      <c r="L7" s="167"/>
      <c r="X7" s="38" t="s">
        <v>40</v>
      </c>
      <c r="AA7" s="38"/>
    </row>
    <row r="8" spans="1:29">
      <c r="A8" s="168"/>
      <c r="B8" s="39"/>
      <c r="C8" s="39"/>
      <c r="D8" s="39"/>
      <c r="E8" s="39"/>
      <c r="F8" s="39"/>
      <c r="G8" s="39"/>
      <c r="H8" s="39"/>
      <c r="I8" s="39"/>
      <c r="J8" s="39"/>
      <c r="K8" s="39"/>
      <c r="L8" s="169"/>
      <c r="X8" s="38" t="s">
        <v>41</v>
      </c>
      <c r="Y8" s="38" t="s">
        <v>29</v>
      </c>
    </row>
    <row r="9" spans="1:29">
      <c r="A9" s="283" t="s">
        <v>125</v>
      </c>
      <c r="B9" s="232"/>
      <c r="C9" s="232"/>
      <c r="D9" s="232"/>
      <c r="E9" s="232"/>
      <c r="F9" s="232"/>
      <c r="G9" s="233"/>
      <c r="H9" s="231" t="s">
        <v>120</v>
      </c>
      <c r="I9" s="232"/>
      <c r="J9" s="233"/>
      <c r="K9" s="279">
        <f ca="1">TODAY()</f>
        <v>44988</v>
      </c>
      <c r="L9" s="280"/>
      <c r="X9" s="38" t="s">
        <v>42</v>
      </c>
      <c r="Y9" s="38" t="s">
        <v>30</v>
      </c>
      <c r="AA9" s="38" t="s">
        <v>25</v>
      </c>
    </row>
    <row r="10" spans="1:29">
      <c r="A10" s="261" t="s">
        <v>32</v>
      </c>
      <c r="B10" s="262"/>
      <c r="C10" s="252"/>
      <c r="D10" s="253"/>
      <c r="E10" s="253"/>
      <c r="F10" s="253"/>
      <c r="G10" s="254"/>
      <c r="H10" s="231" t="s">
        <v>35</v>
      </c>
      <c r="I10" s="232"/>
      <c r="J10" s="233"/>
      <c r="K10" s="281" t="s">
        <v>46</v>
      </c>
      <c r="L10" s="282"/>
      <c r="X10" s="38" t="s">
        <v>43</v>
      </c>
      <c r="AA10" s="38" t="s">
        <v>49</v>
      </c>
    </row>
    <row r="11" spans="1:29">
      <c r="A11" s="248" t="s">
        <v>33</v>
      </c>
      <c r="B11" s="249"/>
      <c r="C11" s="252"/>
      <c r="D11" s="253"/>
      <c r="E11" s="253"/>
      <c r="F11" s="253"/>
      <c r="G11" s="254"/>
      <c r="H11" s="231" t="s">
        <v>115</v>
      </c>
      <c r="I11" s="232"/>
      <c r="J11" s="233"/>
      <c r="K11" s="263" t="s">
        <v>358</v>
      </c>
      <c r="L11" s="264"/>
      <c r="X11" s="38" t="s">
        <v>44</v>
      </c>
      <c r="AA11" s="38" t="s">
        <v>26</v>
      </c>
    </row>
    <row r="12" spans="1:29">
      <c r="A12" s="261" t="s">
        <v>34</v>
      </c>
      <c r="B12" s="262"/>
      <c r="C12" s="252"/>
      <c r="D12" s="253"/>
      <c r="E12" s="253"/>
      <c r="F12" s="253"/>
      <c r="G12" s="254"/>
      <c r="H12" s="231" t="str">
        <f>IF(K11="Lesotho","Order Method", " ")</f>
        <v xml:space="preserve"> </v>
      </c>
      <c r="I12" s="232"/>
      <c r="J12" s="233"/>
      <c r="K12" s="265" t="s">
        <v>31</v>
      </c>
      <c r="L12" s="266"/>
      <c r="X12" s="38" t="s">
        <v>45</v>
      </c>
      <c r="AA12" s="38" t="s">
        <v>50</v>
      </c>
    </row>
    <row r="13" spans="1:29">
      <c r="A13" s="261" t="s">
        <v>53</v>
      </c>
      <c r="B13" s="262"/>
      <c r="C13" s="255">
        <v>0.5</v>
      </c>
      <c r="D13" s="256"/>
      <c r="E13" s="256"/>
      <c r="F13" s="256"/>
      <c r="G13" s="257"/>
      <c r="H13" s="232" t="s">
        <v>114</v>
      </c>
      <c r="I13" s="232"/>
      <c r="J13" s="232"/>
      <c r="K13" s="232"/>
      <c r="L13" s="258"/>
      <c r="X13" s="38" t="s">
        <v>46</v>
      </c>
    </row>
    <row r="14" spans="1:29">
      <c r="A14" s="267" t="str">
        <f>IF(C16="Card","Please do NOT enter card details. Enter your contact details below and a DS rep will contact you to obtain the information",IF(C16="EFT","Please include payment transfer details below",""))</f>
        <v/>
      </c>
      <c r="B14" s="268"/>
      <c r="C14" s="268"/>
      <c r="D14" s="268"/>
      <c r="E14" s="268"/>
      <c r="F14" s="268"/>
      <c r="G14" s="269"/>
      <c r="H14" s="160" t="str">
        <f>IF(H13="Please Enter delivery Address Below","Street:","")</f>
        <v>Street:</v>
      </c>
      <c r="I14" s="85"/>
      <c r="J14" s="259"/>
      <c r="K14" s="259"/>
      <c r="L14" s="260"/>
    </row>
    <row r="15" spans="1:29">
      <c r="A15" s="270"/>
      <c r="B15" s="271"/>
      <c r="C15" s="271"/>
      <c r="D15" s="271"/>
      <c r="E15" s="271"/>
      <c r="F15" s="271"/>
      <c r="G15" s="272"/>
      <c r="H15" s="160" t="str">
        <f>IF(H13="Please Enter delivery Address Below","Street:","")</f>
        <v>Street:</v>
      </c>
      <c r="I15" s="86"/>
      <c r="J15" s="250"/>
      <c r="K15" s="250"/>
      <c r="L15" s="251"/>
      <c r="X15" s="38"/>
    </row>
    <row r="16" spans="1:29">
      <c r="A16" s="238" t="s">
        <v>48</v>
      </c>
      <c r="B16" s="239"/>
      <c r="C16" s="242"/>
      <c r="D16" s="247" t="str">
        <f>IF(C16="Card","Contact Number",IF(C16="EFT","Payment transfer date",""))</f>
        <v/>
      </c>
      <c r="E16" s="247"/>
      <c r="F16" s="245"/>
      <c r="G16" s="246"/>
      <c r="H16" s="160" t="str">
        <f>IF(H13="Please Enter delivery Address Below","Suburb:","")</f>
        <v>Suburb:</v>
      </c>
      <c r="I16" s="86"/>
      <c r="J16" s="250"/>
      <c r="K16" s="250"/>
      <c r="L16" s="251"/>
      <c r="X16" s="38" t="s">
        <v>358</v>
      </c>
      <c r="Y16" s="115">
        <v>0.14000000000000001</v>
      </c>
    </row>
    <row r="17" spans="1:25">
      <c r="A17" s="240"/>
      <c r="B17" s="241"/>
      <c r="C17" s="243"/>
      <c r="D17" s="231" t="str">
        <f>IF(C16="Card","Alt Contact Number",IF(C16="EFT","Name of Bank",""))</f>
        <v/>
      </c>
      <c r="E17" s="233"/>
      <c r="F17" s="245"/>
      <c r="G17" s="246"/>
      <c r="H17" s="231" t="str">
        <f>IF(H13="Please Enter delivery Address Below","Town and Postcode:","")</f>
        <v>Town and Postcode:</v>
      </c>
      <c r="I17" s="232"/>
      <c r="J17" s="233"/>
      <c r="K17" s="234"/>
      <c r="L17" s="235"/>
      <c r="X17" s="38" t="s">
        <v>358</v>
      </c>
      <c r="Y17" s="115">
        <v>0.15</v>
      </c>
    </row>
    <row r="18" spans="1:25">
      <c r="A18" s="244" t="s">
        <v>11</v>
      </c>
      <c r="B18" s="247" t="s">
        <v>51</v>
      </c>
      <c r="C18" s="247" t="s">
        <v>0</v>
      </c>
      <c r="D18" s="247"/>
      <c r="E18" s="247"/>
      <c r="F18" s="247"/>
      <c r="G18" s="247" t="s">
        <v>16</v>
      </c>
      <c r="H18" s="247" t="s">
        <v>372</v>
      </c>
      <c r="I18" s="247" t="s">
        <v>373</v>
      </c>
      <c r="J18" s="291" t="s">
        <v>52</v>
      </c>
      <c r="K18" s="291" t="s">
        <v>374</v>
      </c>
      <c r="L18" s="292" t="s">
        <v>16</v>
      </c>
      <c r="M18" s="161"/>
      <c r="N18" s="290" t="s">
        <v>6</v>
      </c>
    </row>
    <row r="19" spans="1:25">
      <c r="A19" s="244"/>
      <c r="B19" s="247"/>
      <c r="C19" s="247"/>
      <c r="D19" s="247"/>
      <c r="E19" s="247"/>
      <c r="F19" s="247"/>
      <c r="G19" s="247"/>
      <c r="H19" s="247"/>
      <c r="I19" s="247"/>
      <c r="J19" s="291"/>
      <c r="K19" s="291"/>
      <c r="L19" s="292"/>
      <c r="M19" s="161"/>
      <c r="N19" s="290"/>
    </row>
    <row r="20" spans="1:25">
      <c r="A20" s="103"/>
      <c r="B20" s="103"/>
      <c r="C20" s="236" t="str">
        <f t="shared" ref="C20" si="0">IF(ISBLANK(A20),"",IF(ISERROR(VLOOKUP($A20,price,2,FALSE)),"Invalid SKU Number",VLOOKUP($A20,price,2,FALSE)))</f>
        <v/>
      </c>
      <c r="D20" s="237"/>
      <c r="E20" s="237"/>
      <c r="F20" s="237"/>
      <c r="G20" s="104" t="str">
        <f>IF(ISBLANK($A20),"",IF($C20="Invalid SKU Number","",VLOOKUP($A20,'7 March 2023'!$A$19:$I$156,6,0)))</f>
        <v/>
      </c>
      <c r="H20" s="105" t="str">
        <f>IF(ISBLANK($A20),"",IF($C20="Invalid SKU Number","",VLOOKUP($A20,'7 March 2023'!$A$19:$I$156,8,0)))</f>
        <v/>
      </c>
      <c r="I20" s="105" t="str">
        <f>IFERROR((G20+H20)*B20," ")</f>
        <v xml:space="preserve"> </v>
      </c>
      <c r="J20" s="104" t="str">
        <f>IF(ISBLANK($A20),"",IF($C20="Invalid SKU Number","",$B20*(VLOOKUP($A20,'7 March 2023'!$A$19:$I$157,4,0))))</f>
        <v/>
      </c>
      <c r="K20" s="105" t="str">
        <f>IF(ISBLANK($A20),"",IF($C20="Invalid SKU Number","",$B20*VLOOKUP($A20,'7 March 2023'!$A$19:$I$156,5,0)))</f>
        <v/>
      </c>
      <c r="L20" s="170" t="str">
        <f>IF(ISBLANK($A20),"",IF($C20="Invalid SKU Number","",$B20*VLOOKUP($A20,'7 March 2023'!$A$19:$I$156,6,0)))</f>
        <v/>
      </c>
      <c r="M20" s="39" t="str">
        <f t="shared" ref="M20:M50" si="1">IF(ISBLANK($A20),"",VLOOKUP($A20,price,7,FALSE))</f>
        <v/>
      </c>
      <c r="N20" s="40">
        <f t="shared" ref="N20:N50" si="2">IF(M20="p",K20*$C$13,0)</f>
        <v>0</v>
      </c>
    </row>
    <row r="21" spans="1:25">
      <c r="A21" s="103"/>
      <c r="B21" s="103"/>
      <c r="C21" s="236" t="str">
        <f t="shared" ref="C21:C50" si="3">IF(ISBLANK(A21),"",IF(ISERROR(VLOOKUP($A21,price,2,FALSE)),"Invalid SKU Number",VLOOKUP($A21,price,2,FALSE)))</f>
        <v/>
      </c>
      <c r="D21" s="237"/>
      <c r="E21" s="237"/>
      <c r="F21" s="237"/>
      <c r="G21" s="104" t="str">
        <f>IF(ISBLANK($A21),"",IF($C21="Invalid SKU Number","",VLOOKUP($A21,'7 March 2023'!$A$19:$I$156,6,0)))</f>
        <v/>
      </c>
      <c r="H21" s="105" t="str">
        <f>IF(ISBLANK($A21),"",IF($C21="Invalid SKU Number","",VLOOKUP($A21,'7 March 2023'!$A$19:$I$156,8,0)))</f>
        <v/>
      </c>
      <c r="I21" s="105" t="str">
        <f t="shared" ref="I21:I50" si="4">IFERROR((G21+H21)*B21," ")</f>
        <v xml:space="preserve"> </v>
      </c>
      <c r="J21" s="104" t="str">
        <f>IF(ISBLANK($A21),"",IF($C21="Invalid SKU Number","",$B21*(VLOOKUP($A21,'7 March 2023'!$A$19:$I$157,4,0))))</f>
        <v/>
      </c>
      <c r="K21" s="105" t="str">
        <f>IF(ISBLANK($A21),"",IF($C21="Invalid SKU Number","",$B21*VLOOKUP($A21,'7 March 2023'!$A$19:$I$156,5,0)))</f>
        <v/>
      </c>
      <c r="L21" s="170" t="str">
        <f>IF(ISBLANK($A21),"",IF($C21="Invalid SKU Number","",$B21*VLOOKUP($A21,'7 March 2023'!$A$19:$I$156,6,0)))</f>
        <v/>
      </c>
      <c r="M21" s="39" t="str">
        <f t="shared" si="1"/>
        <v/>
      </c>
      <c r="N21" s="40">
        <f t="shared" si="2"/>
        <v>0</v>
      </c>
    </row>
    <row r="22" spans="1:25">
      <c r="A22" s="103"/>
      <c r="B22" s="103"/>
      <c r="C22" s="236" t="str">
        <f t="shared" si="3"/>
        <v/>
      </c>
      <c r="D22" s="237"/>
      <c r="E22" s="237"/>
      <c r="F22" s="237"/>
      <c r="G22" s="104" t="str">
        <f>IF(ISBLANK($A22),"",IF($C22="Invalid SKU Number","",VLOOKUP($A22,'7 March 2023'!$A$19:$I$156,6,0)))</f>
        <v/>
      </c>
      <c r="H22" s="105" t="str">
        <f>IF(ISBLANK($A22),"",IF($C22="Invalid SKU Number","",VLOOKUP($A22,'7 March 2023'!$A$19:$I$156,8,0)))</f>
        <v/>
      </c>
      <c r="I22" s="105" t="str">
        <f t="shared" si="4"/>
        <v xml:space="preserve"> </v>
      </c>
      <c r="J22" s="104" t="str">
        <f>IF(ISBLANK($A22),"",IF($C22="Invalid SKU Number","",$B22*(VLOOKUP($A22,'7 March 2023'!$A$19:$I$157,4,0))))</f>
        <v/>
      </c>
      <c r="K22" s="105" t="str">
        <f>IF(ISBLANK($A22),"",IF($C22="Invalid SKU Number","",$B22*VLOOKUP($A22,'7 March 2023'!$A$19:$I$156,5,0)))</f>
        <v/>
      </c>
      <c r="L22" s="170" t="str">
        <f>IF(ISBLANK($A22),"",IF($C22="Invalid SKU Number","",$B22*VLOOKUP($A22,'7 March 2023'!$A$19:$I$156,6,0)))</f>
        <v/>
      </c>
      <c r="M22" s="39" t="str">
        <f t="shared" si="1"/>
        <v/>
      </c>
      <c r="N22" s="40">
        <f t="shared" si="2"/>
        <v>0</v>
      </c>
    </row>
    <row r="23" spans="1:25">
      <c r="A23" s="103"/>
      <c r="B23" s="103"/>
      <c r="C23" s="236" t="str">
        <f t="shared" si="3"/>
        <v/>
      </c>
      <c r="D23" s="237"/>
      <c r="E23" s="237"/>
      <c r="F23" s="237"/>
      <c r="G23" s="104" t="str">
        <f>IF(ISBLANK($A23),"",IF($C23="Invalid SKU Number","",VLOOKUP($A23,'7 March 2023'!$A$19:$I$156,6,0)))</f>
        <v/>
      </c>
      <c r="H23" s="105" t="str">
        <f>IF(ISBLANK($A23),"",IF($C23="Invalid SKU Number","",VLOOKUP($A23,'7 March 2023'!$A$19:$I$156,8,0)))</f>
        <v/>
      </c>
      <c r="I23" s="105" t="str">
        <f t="shared" si="4"/>
        <v xml:space="preserve"> </v>
      </c>
      <c r="J23" s="104" t="str">
        <f>IF(ISBLANK($A23),"",IF($C23="Invalid SKU Number","",$B23*(VLOOKUP($A23,'7 March 2023'!$A$19:$I$157,4,0))))</f>
        <v/>
      </c>
      <c r="K23" s="105" t="str">
        <f>IF(ISBLANK($A23),"",IF($C23="Invalid SKU Number","",$B23*VLOOKUP($A23,'7 March 2023'!$A$19:$I$156,5,0)))</f>
        <v/>
      </c>
      <c r="L23" s="170" t="str">
        <f>IF(ISBLANK($A23),"",IF($C23="Invalid SKU Number","",$B23*VLOOKUP($A23,'7 March 2023'!$A$19:$I$156,6,0)))</f>
        <v/>
      </c>
      <c r="M23" s="39" t="str">
        <f t="shared" si="1"/>
        <v/>
      </c>
      <c r="N23" s="40">
        <f t="shared" si="2"/>
        <v>0</v>
      </c>
    </row>
    <row r="24" spans="1:25">
      <c r="A24" s="117"/>
      <c r="B24" s="103"/>
      <c r="C24" s="236" t="str">
        <f t="shared" si="3"/>
        <v/>
      </c>
      <c r="D24" s="237"/>
      <c r="E24" s="237"/>
      <c r="F24" s="237"/>
      <c r="G24" s="104" t="str">
        <f>IF(ISBLANK($A24),"",IF($C24="Invalid SKU Number","",VLOOKUP($A24,'7 March 2023'!$A$19:$I$156,6,0)))</f>
        <v/>
      </c>
      <c r="H24" s="105" t="str">
        <f>IF(ISBLANK($A24),"",IF($C24="Invalid SKU Number","",VLOOKUP($A24,'7 March 2023'!$A$19:$I$156,8,0)))</f>
        <v/>
      </c>
      <c r="I24" s="105" t="str">
        <f t="shared" si="4"/>
        <v xml:space="preserve"> </v>
      </c>
      <c r="J24" s="104" t="str">
        <f>IF(ISBLANK($A24),"",IF($C24="Invalid SKU Number","",$B24*(VLOOKUP($A24,'7 March 2023'!$A$19:$I$157,4,0))))</f>
        <v/>
      </c>
      <c r="K24" s="105" t="str">
        <f>IF(ISBLANK($A24),"",IF($C24="Invalid SKU Number","",$B24*VLOOKUP($A24,'7 March 2023'!$A$19:$I$156,5,0)))</f>
        <v/>
      </c>
      <c r="L24" s="170" t="str">
        <f>IF(ISBLANK($A24),"",IF($C24="Invalid SKU Number","",$B24*VLOOKUP($A24,'7 March 2023'!$A$19:$I$156,6,0)))</f>
        <v/>
      </c>
      <c r="M24" s="39" t="str">
        <f t="shared" si="1"/>
        <v/>
      </c>
      <c r="N24" s="40">
        <f t="shared" si="2"/>
        <v>0</v>
      </c>
    </row>
    <row r="25" spans="1:25">
      <c r="A25" s="117"/>
      <c r="B25" s="103"/>
      <c r="C25" s="236" t="str">
        <f t="shared" si="3"/>
        <v/>
      </c>
      <c r="D25" s="237"/>
      <c r="E25" s="237"/>
      <c r="F25" s="237"/>
      <c r="G25" s="104" t="str">
        <f>IF(ISBLANK($A25),"",IF($C25="Invalid SKU Number","",VLOOKUP($A25,'7 March 2023'!$A$19:$I$156,6,0)))</f>
        <v/>
      </c>
      <c r="H25" s="105" t="str">
        <f>IF(ISBLANK($A25),"",IF($C25="Invalid SKU Number","",VLOOKUP($A25,'7 March 2023'!$A$19:$I$156,8,0)))</f>
        <v/>
      </c>
      <c r="I25" s="105" t="str">
        <f t="shared" si="4"/>
        <v xml:space="preserve"> </v>
      </c>
      <c r="J25" s="104" t="str">
        <f>IF(ISBLANK($A25),"",IF($C25="Invalid SKU Number","",$B25*(VLOOKUP($A25,'7 March 2023'!$A$19:$I$157,4,0))))</f>
        <v/>
      </c>
      <c r="K25" s="105" t="str">
        <f>IF(ISBLANK($A25),"",IF($C25="Invalid SKU Number","",$B25*VLOOKUP($A25,'7 March 2023'!$A$19:$I$156,5,0)))</f>
        <v/>
      </c>
      <c r="L25" s="170" t="str">
        <f>IF(ISBLANK($A25),"",IF($C25="Invalid SKU Number","",$B25*VLOOKUP($A25,'7 March 2023'!$A$19:$I$156,6,0)))</f>
        <v/>
      </c>
      <c r="M25" s="39" t="str">
        <f t="shared" si="1"/>
        <v/>
      </c>
      <c r="N25" s="40">
        <f t="shared" si="2"/>
        <v>0</v>
      </c>
    </row>
    <row r="26" spans="1:25">
      <c r="A26" s="117"/>
      <c r="B26" s="103"/>
      <c r="C26" s="236" t="str">
        <f t="shared" si="3"/>
        <v/>
      </c>
      <c r="D26" s="237"/>
      <c r="E26" s="237"/>
      <c r="F26" s="237"/>
      <c r="G26" s="104" t="str">
        <f>IF(ISBLANK($A26),"",IF($C26="Invalid SKU Number","",VLOOKUP($A26,'7 March 2023'!$A$19:$I$156,6,0)))</f>
        <v/>
      </c>
      <c r="H26" s="105" t="str">
        <f>IF(ISBLANK($A26),"",IF($C26="Invalid SKU Number","",VLOOKUP($A26,'7 March 2023'!$A$19:$I$156,8,0)))</f>
        <v/>
      </c>
      <c r="I26" s="105" t="str">
        <f t="shared" si="4"/>
        <v xml:space="preserve"> </v>
      </c>
      <c r="J26" s="104" t="str">
        <f>IF(ISBLANK($A26),"",IF($C26="Invalid SKU Number","",$B26*(VLOOKUP($A26,'7 March 2023'!$A$19:$I$157,4,0))))</f>
        <v/>
      </c>
      <c r="K26" s="105" t="str">
        <f>IF(ISBLANK($A26),"",IF($C26="Invalid SKU Number","",$B26*VLOOKUP($A26,'7 March 2023'!$A$19:$I$156,5,0)))</f>
        <v/>
      </c>
      <c r="L26" s="170" t="str">
        <f>IF(ISBLANK($A26),"",IF($C26="Invalid SKU Number","",$B26*VLOOKUP($A26,'7 March 2023'!$A$19:$I$156,6,0)))</f>
        <v/>
      </c>
      <c r="M26" s="39" t="str">
        <f t="shared" si="1"/>
        <v/>
      </c>
      <c r="N26" s="40">
        <f t="shared" si="2"/>
        <v>0</v>
      </c>
    </row>
    <row r="27" spans="1:25">
      <c r="A27" s="117"/>
      <c r="B27" s="103"/>
      <c r="C27" s="236" t="str">
        <f t="shared" si="3"/>
        <v/>
      </c>
      <c r="D27" s="237"/>
      <c r="E27" s="237"/>
      <c r="F27" s="237"/>
      <c r="G27" s="104" t="str">
        <f>IF(ISBLANK($A27),"",IF($C27="Invalid SKU Number","",VLOOKUP($A27,'7 March 2023'!$A$19:$I$156,6,0)))</f>
        <v/>
      </c>
      <c r="H27" s="105" t="str">
        <f>IF(ISBLANK($A27),"",IF($C27="Invalid SKU Number","",VLOOKUP($A27,'7 March 2023'!$A$19:$I$156,8,0)))</f>
        <v/>
      </c>
      <c r="I27" s="105" t="str">
        <f t="shared" si="4"/>
        <v xml:space="preserve"> </v>
      </c>
      <c r="J27" s="104" t="str">
        <f>IF(ISBLANK($A27),"",IF($C27="Invalid SKU Number","",$B27*(VLOOKUP($A27,'7 March 2023'!$A$19:$I$157,4,0))))</f>
        <v/>
      </c>
      <c r="K27" s="105" t="str">
        <f>IF(ISBLANK($A27),"",IF($C27="Invalid SKU Number","",$B27*VLOOKUP($A27,'7 March 2023'!$A$19:$I$156,5,0)))</f>
        <v/>
      </c>
      <c r="L27" s="170" t="str">
        <f>IF(ISBLANK($A27),"",IF($C27="Invalid SKU Number","",$B27*VLOOKUP($A27,'7 March 2023'!$A$19:$I$156,6,0)))</f>
        <v/>
      </c>
      <c r="M27" s="39" t="str">
        <f t="shared" si="1"/>
        <v/>
      </c>
      <c r="N27" s="40">
        <f t="shared" si="2"/>
        <v>0</v>
      </c>
    </row>
    <row r="28" spans="1:25">
      <c r="A28" s="117"/>
      <c r="B28" s="103"/>
      <c r="C28" s="236" t="str">
        <f t="shared" si="3"/>
        <v/>
      </c>
      <c r="D28" s="237"/>
      <c r="E28" s="237"/>
      <c r="F28" s="237"/>
      <c r="G28" s="104" t="str">
        <f>IF(ISBLANK($A28),"",IF($C28="Invalid SKU Number","",VLOOKUP($A28,'7 March 2023'!$A$19:$I$156,6,0)))</f>
        <v/>
      </c>
      <c r="H28" s="105" t="str">
        <f>IF(ISBLANK($A28),"",IF($C28="Invalid SKU Number","",VLOOKUP($A28,'7 March 2023'!$A$19:$I$156,8,0)))</f>
        <v/>
      </c>
      <c r="I28" s="105" t="str">
        <f t="shared" si="4"/>
        <v xml:space="preserve"> </v>
      </c>
      <c r="J28" s="104" t="str">
        <f>IF(ISBLANK($A28),"",IF($C28="Invalid SKU Number","",$B28*(VLOOKUP($A28,'7 March 2023'!$A$19:$I$157,4,0))))</f>
        <v/>
      </c>
      <c r="K28" s="105" t="str">
        <f>IF(ISBLANK($A28),"",IF($C28="Invalid SKU Number","",$B28*VLOOKUP($A28,'7 March 2023'!$A$19:$I$156,5,0)))</f>
        <v/>
      </c>
      <c r="L28" s="170" t="str">
        <f>IF(ISBLANK($A28),"",IF($C28="Invalid SKU Number","",$B28*VLOOKUP($A28,'7 March 2023'!$A$19:$I$156,6,0)))</f>
        <v/>
      </c>
      <c r="M28" s="39" t="str">
        <f t="shared" si="1"/>
        <v/>
      </c>
      <c r="N28" s="40">
        <f t="shared" si="2"/>
        <v>0</v>
      </c>
    </row>
    <row r="29" spans="1:25">
      <c r="A29" s="117"/>
      <c r="B29" s="103"/>
      <c r="C29" s="236" t="str">
        <f t="shared" si="3"/>
        <v/>
      </c>
      <c r="D29" s="237"/>
      <c r="E29" s="237"/>
      <c r="F29" s="237"/>
      <c r="G29" s="104" t="str">
        <f>IF(ISBLANK($A29),"",IF($C29="Invalid SKU Number","",VLOOKUP($A29,'7 March 2023'!$A$19:$I$156,6,0)))</f>
        <v/>
      </c>
      <c r="H29" s="105" t="str">
        <f>IF(ISBLANK($A29),"",IF($C29="Invalid SKU Number","",VLOOKUP($A29,'7 March 2023'!$A$19:$I$156,8,0)))</f>
        <v/>
      </c>
      <c r="I29" s="105" t="str">
        <f t="shared" si="4"/>
        <v xml:space="preserve"> </v>
      </c>
      <c r="J29" s="104" t="str">
        <f>IF(ISBLANK($A29),"",IF($C29="Invalid SKU Number","",$B29*(VLOOKUP($A29,'7 March 2023'!$A$19:$I$157,4,0))))</f>
        <v/>
      </c>
      <c r="K29" s="105" t="str">
        <f>IF(ISBLANK($A29),"",IF($C29="Invalid SKU Number","",$B29*VLOOKUP($A29,'7 March 2023'!$A$19:$I$156,5,0)))</f>
        <v/>
      </c>
      <c r="L29" s="170" t="str">
        <f>IF(ISBLANK($A29),"",IF($C29="Invalid SKU Number","",$B29*VLOOKUP($A29,'7 March 2023'!$A$19:$I$156,6,0)))</f>
        <v/>
      </c>
      <c r="M29" s="39" t="str">
        <f t="shared" si="1"/>
        <v/>
      </c>
      <c r="N29" s="40">
        <f t="shared" si="2"/>
        <v>0</v>
      </c>
    </row>
    <row r="30" spans="1:25">
      <c r="A30" s="117"/>
      <c r="B30" s="103"/>
      <c r="C30" s="236" t="str">
        <f t="shared" si="3"/>
        <v/>
      </c>
      <c r="D30" s="237"/>
      <c r="E30" s="237"/>
      <c r="F30" s="237"/>
      <c r="G30" s="104" t="str">
        <f>IF(ISBLANK($A30),"",IF($C30="Invalid SKU Number","",VLOOKUP($A30,'7 March 2023'!$A$19:$I$156,6,0)))</f>
        <v/>
      </c>
      <c r="H30" s="105" t="str">
        <f>IF(ISBLANK($A30),"",IF($C30="Invalid SKU Number","",VLOOKUP($A30,'7 March 2023'!$A$19:$I$156,8,0)))</f>
        <v/>
      </c>
      <c r="I30" s="105" t="str">
        <f t="shared" si="4"/>
        <v xml:space="preserve"> </v>
      </c>
      <c r="J30" s="104" t="str">
        <f>IF(ISBLANK($A30),"",IF($C30="Invalid SKU Number","",$B30*(VLOOKUP($A30,'7 March 2023'!$A$19:$I$157,4,0))))</f>
        <v/>
      </c>
      <c r="K30" s="105" t="str">
        <f>IF(ISBLANK($A30),"",IF($C30="Invalid SKU Number","",$B30*VLOOKUP($A30,'7 March 2023'!$A$19:$I$156,5,0)))</f>
        <v/>
      </c>
      <c r="L30" s="170" t="str">
        <f>IF(ISBLANK($A30),"",IF($C30="Invalid SKU Number","",$B30*VLOOKUP($A30,'7 March 2023'!$A$19:$I$156,6,0)))</f>
        <v/>
      </c>
      <c r="M30" s="39" t="str">
        <f t="shared" si="1"/>
        <v/>
      </c>
      <c r="N30" s="40">
        <f t="shared" si="2"/>
        <v>0</v>
      </c>
    </row>
    <row r="31" spans="1:25">
      <c r="A31" s="117"/>
      <c r="B31" s="103"/>
      <c r="C31" s="236" t="str">
        <f t="shared" si="3"/>
        <v/>
      </c>
      <c r="D31" s="237"/>
      <c r="E31" s="237"/>
      <c r="F31" s="237"/>
      <c r="G31" s="104" t="str">
        <f>IF(ISBLANK($A31),"",IF($C31="Invalid SKU Number","",VLOOKUP($A31,'7 March 2023'!$A$19:$I$156,6,0)))</f>
        <v/>
      </c>
      <c r="H31" s="105" t="str">
        <f>IF(ISBLANK($A31),"",IF($C31="Invalid SKU Number","",VLOOKUP($A31,'7 March 2023'!$A$19:$I$156,8,0)))</f>
        <v/>
      </c>
      <c r="I31" s="105" t="str">
        <f t="shared" si="4"/>
        <v xml:space="preserve"> </v>
      </c>
      <c r="J31" s="104" t="str">
        <f>IF(ISBLANK($A31),"",IF($C31="Invalid SKU Number","",$B31*(VLOOKUP($A31,'7 March 2023'!$A$19:$I$157,4,0))))</f>
        <v/>
      </c>
      <c r="K31" s="105" t="str">
        <f>IF(ISBLANK($A31),"",IF($C31="Invalid SKU Number","",$B31*VLOOKUP($A31,'7 March 2023'!$A$19:$I$156,5,0)))</f>
        <v/>
      </c>
      <c r="L31" s="170" t="str">
        <f>IF(ISBLANK($A31),"",IF($C31="Invalid SKU Number","",$B31*VLOOKUP($A31,'7 March 2023'!$A$19:$I$156,6,0)))</f>
        <v/>
      </c>
      <c r="M31" s="39" t="str">
        <f t="shared" si="1"/>
        <v/>
      </c>
      <c r="N31" s="40">
        <f t="shared" si="2"/>
        <v>0</v>
      </c>
    </row>
    <row r="32" spans="1:25">
      <c r="A32" s="117"/>
      <c r="B32" s="103"/>
      <c r="C32" s="236" t="str">
        <f t="shared" si="3"/>
        <v/>
      </c>
      <c r="D32" s="237"/>
      <c r="E32" s="237"/>
      <c r="F32" s="237"/>
      <c r="G32" s="104" t="str">
        <f>IF(ISBLANK($A32),"",IF($C32="Invalid SKU Number","",VLOOKUP($A32,'7 March 2023'!$A$19:$I$156,6,0)))</f>
        <v/>
      </c>
      <c r="H32" s="105" t="str">
        <f>IF(ISBLANK($A32),"",IF($C32="Invalid SKU Number","",VLOOKUP($A32,'7 March 2023'!$A$19:$I$156,8,0)))</f>
        <v/>
      </c>
      <c r="I32" s="105" t="str">
        <f t="shared" si="4"/>
        <v xml:space="preserve"> </v>
      </c>
      <c r="J32" s="104" t="str">
        <f>IF(ISBLANK($A32),"",IF($C32="Invalid SKU Number","",$B32*(VLOOKUP($A32,'7 March 2023'!$A$19:$I$157,4,0))))</f>
        <v/>
      </c>
      <c r="K32" s="105" t="str">
        <f>IF(ISBLANK($A32),"",IF($C32="Invalid SKU Number","",$B32*VLOOKUP($A32,'7 March 2023'!$A$19:$I$156,5,0)))</f>
        <v/>
      </c>
      <c r="L32" s="170" t="str">
        <f>IF(ISBLANK($A32),"",IF($C32="Invalid SKU Number","",$B32*VLOOKUP($A32,'7 March 2023'!$A$19:$I$156,6,0)))</f>
        <v/>
      </c>
      <c r="M32" s="39" t="str">
        <f t="shared" si="1"/>
        <v/>
      </c>
      <c r="N32" s="40">
        <f t="shared" si="2"/>
        <v>0</v>
      </c>
    </row>
    <row r="33" spans="1:14">
      <c r="A33" s="117"/>
      <c r="B33" s="103"/>
      <c r="C33" s="236" t="str">
        <f t="shared" si="3"/>
        <v/>
      </c>
      <c r="D33" s="237"/>
      <c r="E33" s="237"/>
      <c r="F33" s="237"/>
      <c r="G33" s="104" t="str">
        <f>IF(ISBLANK($A33),"",IF($C33="Invalid SKU Number","",VLOOKUP($A33,'7 March 2023'!$A$19:$I$156,6,0)))</f>
        <v/>
      </c>
      <c r="H33" s="105" t="str">
        <f>IF(ISBLANK($A33),"",IF($C33="Invalid SKU Number","",VLOOKUP($A33,'7 March 2023'!$A$19:$I$156,8,0)))</f>
        <v/>
      </c>
      <c r="I33" s="105" t="str">
        <f t="shared" si="4"/>
        <v xml:space="preserve"> </v>
      </c>
      <c r="J33" s="104" t="str">
        <f>IF(ISBLANK($A33),"",IF($C33="Invalid SKU Number","",$B33*(VLOOKUP($A33,'7 March 2023'!$A$19:$I$157,4,0))))</f>
        <v/>
      </c>
      <c r="K33" s="105" t="str">
        <f>IF(ISBLANK($A33),"",IF($C33="Invalid SKU Number","",$B33*VLOOKUP($A33,'7 March 2023'!$A$19:$I$156,5,0)))</f>
        <v/>
      </c>
      <c r="L33" s="170" t="str">
        <f>IF(ISBLANK($A33),"",IF($C33="Invalid SKU Number","",$B33*VLOOKUP($A33,'7 March 2023'!$A$19:$I$156,6,0)))</f>
        <v/>
      </c>
      <c r="M33" s="39" t="str">
        <f t="shared" si="1"/>
        <v/>
      </c>
      <c r="N33" s="40">
        <f t="shared" si="2"/>
        <v>0</v>
      </c>
    </row>
    <row r="34" spans="1:14">
      <c r="A34" s="117"/>
      <c r="B34" s="103"/>
      <c r="C34" s="236" t="str">
        <f t="shared" si="3"/>
        <v/>
      </c>
      <c r="D34" s="237"/>
      <c r="E34" s="237"/>
      <c r="F34" s="237"/>
      <c r="G34" s="104" t="str">
        <f>IF(ISBLANK($A34),"",IF($C34="Invalid SKU Number","",VLOOKUP($A34,'7 March 2023'!$A$19:$I$156,6,0)))</f>
        <v/>
      </c>
      <c r="H34" s="105" t="str">
        <f>IF(ISBLANK($A34),"",IF($C34="Invalid SKU Number","",VLOOKUP($A34,'7 March 2023'!$A$19:$I$156,8,0)))</f>
        <v/>
      </c>
      <c r="I34" s="105" t="str">
        <f t="shared" si="4"/>
        <v xml:space="preserve"> </v>
      </c>
      <c r="J34" s="104" t="str">
        <f>IF(ISBLANK($A34),"",IF($C34="Invalid SKU Number","",$B34*(VLOOKUP($A34,'7 March 2023'!$A$19:$I$157,4,0))))</f>
        <v/>
      </c>
      <c r="K34" s="105" t="str">
        <f>IF(ISBLANK($A34),"",IF($C34="Invalid SKU Number","",$B34*VLOOKUP($A34,'7 March 2023'!$A$19:$I$156,5,0)))</f>
        <v/>
      </c>
      <c r="L34" s="170" t="str">
        <f>IF(ISBLANK($A34),"",IF($C34="Invalid SKU Number","",$B34*VLOOKUP($A34,'7 March 2023'!$A$19:$I$156,6,0)))</f>
        <v/>
      </c>
      <c r="M34" s="39" t="str">
        <f t="shared" si="1"/>
        <v/>
      </c>
      <c r="N34" s="40">
        <f t="shared" si="2"/>
        <v>0</v>
      </c>
    </row>
    <row r="35" spans="1:14">
      <c r="A35" s="117"/>
      <c r="B35" s="103"/>
      <c r="C35" s="236" t="str">
        <f t="shared" si="3"/>
        <v/>
      </c>
      <c r="D35" s="237"/>
      <c r="E35" s="237"/>
      <c r="F35" s="237"/>
      <c r="G35" s="104" t="str">
        <f>IF(ISBLANK($A35),"",IF($C35="Invalid SKU Number","",VLOOKUP($A35,'7 March 2023'!$A$19:$I$156,6,0)))</f>
        <v/>
      </c>
      <c r="H35" s="105" t="str">
        <f>IF(ISBLANK($A35),"",IF($C35="Invalid SKU Number","",VLOOKUP($A35,'7 March 2023'!$A$19:$I$156,8,0)))</f>
        <v/>
      </c>
      <c r="I35" s="105" t="str">
        <f t="shared" si="4"/>
        <v xml:space="preserve"> </v>
      </c>
      <c r="J35" s="104" t="str">
        <f>IF(ISBLANK($A35),"",IF($C35="Invalid SKU Number","",$B35*(VLOOKUP($A35,'7 March 2023'!$A$19:$I$157,4,0))))</f>
        <v/>
      </c>
      <c r="K35" s="105" t="str">
        <f>IF(ISBLANK($A35),"",IF($C35="Invalid SKU Number","",$B35*VLOOKUP($A35,'7 March 2023'!$A$19:$I$156,5,0)))</f>
        <v/>
      </c>
      <c r="L35" s="170" t="str">
        <f>IF(ISBLANK($A35),"",IF($C35="Invalid SKU Number","",$B35*VLOOKUP($A35,'7 March 2023'!$A$19:$I$156,6,0)))</f>
        <v/>
      </c>
      <c r="M35" s="39" t="str">
        <f t="shared" si="1"/>
        <v/>
      </c>
      <c r="N35" s="40">
        <f t="shared" si="2"/>
        <v>0</v>
      </c>
    </row>
    <row r="36" spans="1:14">
      <c r="A36" s="117"/>
      <c r="B36" s="103"/>
      <c r="C36" s="236" t="str">
        <f t="shared" si="3"/>
        <v/>
      </c>
      <c r="D36" s="237"/>
      <c r="E36" s="237"/>
      <c r="F36" s="237"/>
      <c r="G36" s="104" t="str">
        <f>IF(ISBLANK($A36),"",IF($C36="Invalid SKU Number","",VLOOKUP($A36,'7 March 2023'!$A$19:$I$156,6,0)))</f>
        <v/>
      </c>
      <c r="H36" s="105" t="str">
        <f>IF(ISBLANK($A36),"",IF($C36="Invalid SKU Number","",VLOOKUP($A36,'7 March 2023'!$A$19:$I$156,8,0)))</f>
        <v/>
      </c>
      <c r="I36" s="105" t="str">
        <f t="shared" si="4"/>
        <v xml:space="preserve"> </v>
      </c>
      <c r="J36" s="104" t="str">
        <f>IF(ISBLANK($A36),"",IF($C36="Invalid SKU Number","",$B36*(VLOOKUP($A36,'7 March 2023'!$A$19:$I$157,4,0))))</f>
        <v/>
      </c>
      <c r="K36" s="105" t="str">
        <f>IF(ISBLANK($A36),"",IF($C36="Invalid SKU Number","",$B36*VLOOKUP($A36,'7 March 2023'!$A$19:$I$156,5,0)))</f>
        <v/>
      </c>
      <c r="L36" s="170" t="str">
        <f>IF(ISBLANK($A36),"",IF($C36="Invalid SKU Number","",$B36*VLOOKUP($A36,'7 March 2023'!$A$19:$I$156,6,0)))</f>
        <v/>
      </c>
      <c r="M36" s="39" t="str">
        <f t="shared" si="1"/>
        <v/>
      </c>
      <c r="N36" s="40">
        <f t="shared" si="2"/>
        <v>0</v>
      </c>
    </row>
    <row r="37" spans="1:14">
      <c r="A37" s="117"/>
      <c r="B37" s="103"/>
      <c r="C37" s="236" t="str">
        <f t="shared" si="3"/>
        <v/>
      </c>
      <c r="D37" s="237"/>
      <c r="E37" s="237"/>
      <c r="F37" s="237"/>
      <c r="G37" s="104" t="str">
        <f>IF(ISBLANK($A37),"",IF($C37="Invalid SKU Number","",VLOOKUP($A37,'7 March 2023'!$A$19:$I$156,6,0)))</f>
        <v/>
      </c>
      <c r="H37" s="105" t="str">
        <f>IF(ISBLANK($A37),"",IF($C37="Invalid SKU Number","",VLOOKUP($A37,'7 March 2023'!$A$19:$I$156,8,0)))</f>
        <v/>
      </c>
      <c r="I37" s="105" t="str">
        <f>IFERROR((G37+H37)*B37," ")</f>
        <v xml:space="preserve"> </v>
      </c>
      <c r="J37" s="104" t="str">
        <f>IF(ISBLANK($A37),"",IF($C37="Invalid SKU Number","",$B37*(VLOOKUP($A37,'7 March 2023'!$A$19:$I$157,4,0))))</f>
        <v/>
      </c>
      <c r="K37" s="105" t="str">
        <f>IF(ISBLANK($A37),"",IF($C37="Invalid SKU Number","",$B37*VLOOKUP($A37,'7 March 2023'!$A$19:$I$156,5,0)))</f>
        <v/>
      </c>
      <c r="L37" s="170" t="str">
        <f>IF(ISBLANK($A37),"",IF($C37="Invalid SKU Number","",$B37*VLOOKUP($A37,'7 March 2023'!$A$19:$I$156,6,0)))</f>
        <v/>
      </c>
      <c r="M37" s="39" t="str">
        <f t="shared" si="1"/>
        <v/>
      </c>
      <c r="N37" s="40">
        <f t="shared" si="2"/>
        <v>0</v>
      </c>
    </row>
    <row r="38" spans="1:14">
      <c r="A38" s="117"/>
      <c r="B38" s="103"/>
      <c r="C38" s="236" t="str">
        <f t="shared" si="3"/>
        <v/>
      </c>
      <c r="D38" s="237"/>
      <c r="E38" s="237"/>
      <c r="F38" s="237"/>
      <c r="G38" s="104" t="str">
        <f>IF(ISBLANK($A38),"",IF($C38="Invalid SKU Number","",VLOOKUP($A38,'7 March 2023'!$A$19:$I$156,6,0)))</f>
        <v/>
      </c>
      <c r="H38" s="105" t="str">
        <f>IF(ISBLANK($A38),"",IF($C38="Invalid SKU Number","",VLOOKUP($A38,'7 March 2023'!$A$19:$I$156,8,0)))</f>
        <v/>
      </c>
      <c r="I38" s="105" t="str">
        <f t="shared" si="4"/>
        <v xml:space="preserve"> </v>
      </c>
      <c r="J38" s="104" t="str">
        <f>IF(ISBLANK($A38),"",IF($C38="Invalid SKU Number","",$B38*(VLOOKUP($A38,'7 March 2023'!$A$19:$I$157,4,0))))</f>
        <v/>
      </c>
      <c r="K38" s="105" t="str">
        <f>IF(ISBLANK($A38),"",IF($C38="Invalid SKU Number","",$B38*VLOOKUP($A38,'7 March 2023'!$A$19:$I$156,5,0)))</f>
        <v/>
      </c>
      <c r="L38" s="170" t="str">
        <f>IF(ISBLANK($A38),"",IF($C38="Invalid SKU Number","",$B38*VLOOKUP($A38,'7 March 2023'!$A$19:$I$156,6,0)))</f>
        <v/>
      </c>
      <c r="M38" s="39" t="str">
        <f t="shared" si="1"/>
        <v/>
      </c>
      <c r="N38" s="40">
        <f t="shared" si="2"/>
        <v>0</v>
      </c>
    </row>
    <row r="39" spans="1:14">
      <c r="A39" s="117"/>
      <c r="B39" s="103"/>
      <c r="C39" s="236" t="str">
        <f t="shared" si="3"/>
        <v/>
      </c>
      <c r="D39" s="237"/>
      <c r="E39" s="237"/>
      <c r="F39" s="237"/>
      <c r="G39" s="104" t="str">
        <f>IF(ISBLANK($A39),"",IF($C39="Invalid SKU Number","",VLOOKUP($A39,'7 March 2023'!$A$19:$I$156,6,0)))</f>
        <v/>
      </c>
      <c r="H39" s="105" t="str">
        <f>IF(ISBLANK($A39),"",IF($C39="Invalid SKU Number","",VLOOKUP($A39,'7 March 2023'!$A$19:$I$156,8,0)))</f>
        <v/>
      </c>
      <c r="I39" s="105" t="str">
        <f t="shared" si="4"/>
        <v xml:space="preserve"> </v>
      </c>
      <c r="J39" s="104" t="str">
        <f>IF(ISBLANK($A39),"",IF($C39="Invalid SKU Number","",$B39*(VLOOKUP($A39,'7 March 2023'!$A$19:$I$157,4,0))))</f>
        <v/>
      </c>
      <c r="K39" s="105" t="str">
        <f>IF(ISBLANK($A39),"",IF($C39="Invalid SKU Number","",$B39*VLOOKUP($A39,'7 March 2023'!$A$19:$I$156,5,0)))</f>
        <v/>
      </c>
      <c r="L39" s="170" t="str">
        <f>IF(ISBLANK($A39),"",IF($C39="Invalid SKU Number","",$B39*VLOOKUP($A39,'7 March 2023'!$A$19:$I$156,6,0)))</f>
        <v/>
      </c>
      <c r="M39" s="39" t="str">
        <f t="shared" si="1"/>
        <v/>
      </c>
      <c r="N39" s="40">
        <f t="shared" si="2"/>
        <v>0</v>
      </c>
    </row>
    <row r="40" spans="1:14">
      <c r="A40" s="117"/>
      <c r="B40" s="103"/>
      <c r="C40" s="236" t="str">
        <f t="shared" si="3"/>
        <v/>
      </c>
      <c r="D40" s="237"/>
      <c r="E40" s="237"/>
      <c r="F40" s="237"/>
      <c r="G40" s="104" t="str">
        <f>IF(ISBLANK($A40),"",IF($C40="Invalid SKU Number","",VLOOKUP($A40,'7 March 2023'!$A$19:$I$156,6,0)))</f>
        <v/>
      </c>
      <c r="H40" s="105" t="str">
        <f>IF(ISBLANK($A40),"",IF($C40="Invalid SKU Number","",VLOOKUP($A40,'7 March 2023'!$A$19:$I$156,8,0)))</f>
        <v/>
      </c>
      <c r="I40" s="105" t="str">
        <f t="shared" si="4"/>
        <v xml:space="preserve"> </v>
      </c>
      <c r="J40" s="104" t="str">
        <f>IF(ISBLANK($A40),"",IF($C40="Invalid SKU Number","",$B40*(VLOOKUP($A40,'7 March 2023'!$A$19:$I$157,4,0))))</f>
        <v/>
      </c>
      <c r="K40" s="105" t="str">
        <f>IF(ISBLANK($A40),"",IF($C40="Invalid SKU Number","",$B40*VLOOKUP($A40,'7 March 2023'!$A$19:$I$156,5,0)))</f>
        <v/>
      </c>
      <c r="L40" s="170" t="str">
        <f>IF(ISBLANK($A40),"",IF($C40="Invalid SKU Number","",$B40*VLOOKUP($A40,'7 March 2023'!$A$19:$I$156,6,0)))</f>
        <v/>
      </c>
      <c r="M40" s="39" t="str">
        <f t="shared" si="1"/>
        <v/>
      </c>
      <c r="N40" s="40">
        <f t="shared" si="2"/>
        <v>0</v>
      </c>
    </row>
    <row r="41" spans="1:14">
      <c r="A41" s="117"/>
      <c r="B41" s="103"/>
      <c r="C41" s="236" t="str">
        <f t="shared" si="3"/>
        <v/>
      </c>
      <c r="D41" s="237"/>
      <c r="E41" s="237"/>
      <c r="F41" s="237"/>
      <c r="G41" s="104" t="str">
        <f>IF(ISBLANK($A41),"",IF($C41="Invalid SKU Number","",VLOOKUP($A41,'7 March 2023'!$A$19:$I$156,6,0)))</f>
        <v/>
      </c>
      <c r="H41" s="105" t="str">
        <f>IF(ISBLANK($A41),"",IF($C41="Invalid SKU Number","",VLOOKUP($A41,'7 March 2023'!$A$19:$I$156,8,0)))</f>
        <v/>
      </c>
      <c r="I41" s="105" t="str">
        <f t="shared" si="4"/>
        <v xml:space="preserve"> </v>
      </c>
      <c r="J41" s="104" t="str">
        <f>IF(ISBLANK($A41),"",IF($C41="Invalid SKU Number","",$B41*(VLOOKUP($A41,'7 March 2023'!$A$19:$I$157,4,0))))</f>
        <v/>
      </c>
      <c r="K41" s="105" t="str">
        <f>IF(ISBLANK($A41),"",IF($C41="Invalid SKU Number","",$B41*VLOOKUP($A41,'7 March 2023'!$A$19:$I$156,5,0)))</f>
        <v/>
      </c>
      <c r="L41" s="170" t="str">
        <f>IF(ISBLANK($A41),"",IF($C41="Invalid SKU Number","",$B41*VLOOKUP($A41,'7 March 2023'!$A$19:$I$156,6,0)))</f>
        <v/>
      </c>
      <c r="M41" s="39" t="str">
        <f t="shared" si="1"/>
        <v/>
      </c>
      <c r="N41" s="40">
        <f t="shared" si="2"/>
        <v>0</v>
      </c>
    </row>
    <row r="42" spans="1:14">
      <c r="A42" s="117"/>
      <c r="B42" s="103"/>
      <c r="C42" s="236" t="str">
        <f t="shared" si="3"/>
        <v/>
      </c>
      <c r="D42" s="237"/>
      <c r="E42" s="237"/>
      <c r="F42" s="237"/>
      <c r="G42" s="104" t="str">
        <f>IF(ISBLANK($A42),"",IF($C42="Invalid SKU Number","",VLOOKUP($A42,'7 March 2023'!$A$19:$I$156,6,0)))</f>
        <v/>
      </c>
      <c r="H42" s="105" t="str">
        <f>IF(ISBLANK($A42),"",IF($C42="Invalid SKU Number","",VLOOKUP($A42,'7 March 2023'!$A$19:$I$156,8,0)))</f>
        <v/>
      </c>
      <c r="I42" s="105" t="str">
        <f t="shared" si="4"/>
        <v xml:space="preserve"> </v>
      </c>
      <c r="J42" s="104" t="str">
        <f>IF(ISBLANK($A42),"",IF($C42="Invalid SKU Number","",$B42*(VLOOKUP($A42,'7 March 2023'!$A$19:$I$157,4,0))))</f>
        <v/>
      </c>
      <c r="K42" s="105" t="str">
        <f>IF(ISBLANK($A42),"",IF($C42="Invalid SKU Number","",$B42*VLOOKUP($A42,'7 March 2023'!$A$19:$I$156,5,0)))</f>
        <v/>
      </c>
      <c r="L42" s="170" t="str">
        <f>IF(ISBLANK($A42),"",IF($C42="Invalid SKU Number","",$B42*VLOOKUP($A42,'7 March 2023'!$A$19:$I$156,6,0)))</f>
        <v/>
      </c>
      <c r="M42" s="39" t="str">
        <f t="shared" si="1"/>
        <v/>
      </c>
      <c r="N42" s="40">
        <f t="shared" si="2"/>
        <v>0</v>
      </c>
    </row>
    <row r="43" spans="1:14">
      <c r="A43" s="117"/>
      <c r="B43" s="103"/>
      <c r="C43" s="236" t="str">
        <f t="shared" si="3"/>
        <v/>
      </c>
      <c r="D43" s="237"/>
      <c r="E43" s="237"/>
      <c r="F43" s="237"/>
      <c r="G43" s="104" t="str">
        <f>IF(ISBLANK($A43),"",IF($C43="Invalid SKU Number","",VLOOKUP($A43,'7 March 2023'!$A$19:$I$156,6,0)))</f>
        <v/>
      </c>
      <c r="H43" s="105" t="str">
        <f>IF(ISBLANK($A43),"",IF($C43="Invalid SKU Number","",VLOOKUP($A43,'7 March 2023'!$A$19:$I$156,8,0)))</f>
        <v/>
      </c>
      <c r="I43" s="105" t="str">
        <f t="shared" si="4"/>
        <v xml:space="preserve"> </v>
      </c>
      <c r="J43" s="104" t="str">
        <f>IF(ISBLANK($A43),"",IF($C43="Invalid SKU Number","",$B43*(VLOOKUP($A43,'7 March 2023'!$A$19:$I$157,4,0))))</f>
        <v/>
      </c>
      <c r="K43" s="105" t="str">
        <f>IF(ISBLANK($A43),"",IF($C43="Invalid SKU Number","",$B43*VLOOKUP($A43,'7 March 2023'!$A$19:$I$156,5,0)))</f>
        <v/>
      </c>
      <c r="L43" s="170" t="str">
        <f>IF(ISBLANK($A43),"",IF($C43="Invalid SKU Number","",$B43*VLOOKUP($A43,'7 March 2023'!$A$19:$I$156,6,0)))</f>
        <v/>
      </c>
      <c r="M43" s="39" t="str">
        <f t="shared" si="1"/>
        <v/>
      </c>
      <c r="N43" s="40">
        <f t="shared" si="2"/>
        <v>0</v>
      </c>
    </row>
    <row r="44" spans="1:14">
      <c r="A44" s="117"/>
      <c r="B44" s="103"/>
      <c r="C44" s="236" t="str">
        <f t="shared" si="3"/>
        <v/>
      </c>
      <c r="D44" s="237"/>
      <c r="E44" s="237"/>
      <c r="F44" s="237"/>
      <c r="G44" s="104" t="str">
        <f>IF(ISBLANK($A44),"",IF($C44="Invalid SKU Number","",VLOOKUP($A44,'7 March 2023'!$A$19:$I$156,6,0)))</f>
        <v/>
      </c>
      <c r="H44" s="105" t="str">
        <f>IF(ISBLANK($A44),"",IF($C44="Invalid SKU Number","",VLOOKUP($A44,'7 March 2023'!$A$19:$I$156,8,0)))</f>
        <v/>
      </c>
      <c r="I44" s="105" t="str">
        <f t="shared" si="4"/>
        <v xml:space="preserve"> </v>
      </c>
      <c r="J44" s="104" t="str">
        <f>IF(ISBLANK($A44),"",IF($C44="Invalid SKU Number","",$B44*(VLOOKUP($A44,'7 March 2023'!$A$19:$I$157,4,0))))</f>
        <v/>
      </c>
      <c r="K44" s="105" t="str">
        <f>IF(ISBLANK($A44),"",IF($C44="Invalid SKU Number","",$B44*VLOOKUP($A44,'7 March 2023'!$A$19:$I$156,5,0)))</f>
        <v/>
      </c>
      <c r="L44" s="170" t="str">
        <f>IF(ISBLANK($A44),"",IF($C44="Invalid SKU Number","",$B44*VLOOKUP($A44,'7 March 2023'!$A$19:$I$156,6,0)))</f>
        <v/>
      </c>
      <c r="M44" s="39" t="str">
        <f t="shared" si="1"/>
        <v/>
      </c>
      <c r="N44" s="40">
        <f t="shared" si="2"/>
        <v>0</v>
      </c>
    </row>
    <row r="45" spans="1:14">
      <c r="A45" s="117"/>
      <c r="B45" s="103"/>
      <c r="C45" s="236" t="str">
        <f t="shared" si="3"/>
        <v/>
      </c>
      <c r="D45" s="237"/>
      <c r="E45" s="237"/>
      <c r="F45" s="237"/>
      <c r="G45" s="104" t="str">
        <f>IF(ISBLANK($A45),"",IF($C45="Invalid SKU Number","",VLOOKUP($A45,'7 March 2023'!$A$19:$I$156,6,0)))</f>
        <v/>
      </c>
      <c r="H45" s="105" t="str">
        <f>IF(ISBLANK($A45),"",IF($C45="Invalid SKU Number","",VLOOKUP($A45,'7 March 2023'!$A$19:$I$156,8,0)))</f>
        <v/>
      </c>
      <c r="I45" s="105" t="str">
        <f t="shared" si="4"/>
        <v xml:space="preserve"> </v>
      </c>
      <c r="J45" s="104" t="str">
        <f>IF(ISBLANK($A45),"",IF($C45="Invalid SKU Number","",$B45*(VLOOKUP($A45,'7 March 2023'!$A$19:$I$157,4,0))))</f>
        <v/>
      </c>
      <c r="K45" s="105" t="str">
        <f>IF(ISBLANK($A45),"",IF($C45="Invalid SKU Number","",$B45*VLOOKUP($A45,'7 March 2023'!$A$19:$I$156,5,0)))</f>
        <v/>
      </c>
      <c r="L45" s="170" t="str">
        <f>IF(ISBLANK($A45),"",IF($C45="Invalid SKU Number","",$B45*VLOOKUP($A45,'7 March 2023'!$A$19:$I$156,6,0)))</f>
        <v/>
      </c>
      <c r="M45" s="39" t="str">
        <f t="shared" si="1"/>
        <v/>
      </c>
      <c r="N45" s="40">
        <f t="shared" si="2"/>
        <v>0</v>
      </c>
    </row>
    <row r="46" spans="1:14">
      <c r="A46" s="117"/>
      <c r="B46" s="103"/>
      <c r="C46" s="236" t="str">
        <f t="shared" si="3"/>
        <v/>
      </c>
      <c r="D46" s="237"/>
      <c r="E46" s="237"/>
      <c r="F46" s="237"/>
      <c r="G46" s="104" t="str">
        <f>IF(ISBLANK($A46),"",IF($C46="Invalid SKU Number","",VLOOKUP($A46,'7 March 2023'!$A$19:$I$156,6,0)))</f>
        <v/>
      </c>
      <c r="H46" s="105" t="str">
        <f>IF(ISBLANK($A46),"",IF($C46="Invalid SKU Number","",VLOOKUP($A46,'7 March 2023'!$A$19:$I$156,8,0)))</f>
        <v/>
      </c>
      <c r="I46" s="105" t="str">
        <f t="shared" si="4"/>
        <v xml:space="preserve"> </v>
      </c>
      <c r="J46" s="104" t="str">
        <f>IF(ISBLANK($A46),"",IF($C46="Invalid SKU Number","",$B46*(VLOOKUP($A46,'7 March 2023'!$A$19:$I$157,4,0))))</f>
        <v/>
      </c>
      <c r="K46" s="105" t="str">
        <f>IF(ISBLANK($A46),"",IF($C46="Invalid SKU Number","",$B46*VLOOKUP($A46,'7 March 2023'!$A$19:$I$156,5,0)))</f>
        <v/>
      </c>
      <c r="L46" s="170" t="str">
        <f>IF(ISBLANK($A46),"",IF($C46="Invalid SKU Number","",$B46*VLOOKUP($A46,'7 March 2023'!$A$19:$I$156,6,0)))</f>
        <v/>
      </c>
      <c r="M46" s="39" t="str">
        <f t="shared" si="1"/>
        <v/>
      </c>
      <c r="N46" s="40">
        <f t="shared" si="2"/>
        <v>0</v>
      </c>
    </row>
    <row r="47" spans="1:14">
      <c r="A47" s="117"/>
      <c r="B47" s="103"/>
      <c r="C47" s="236" t="str">
        <f t="shared" si="3"/>
        <v/>
      </c>
      <c r="D47" s="237"/>
      <c r="E47" s="237"/>
      <c r="F47" s="237"/>
      <c r="G47" s="104" t="str">
        <f>IF(ISBLANK($A47),"",IF($C47="Invalid SKU Number","",VLOOKUP($A47,'7 March 2023'!$A$19:$I$156,6,0)))</f>
        <v/>
      </c>
      <c r="H47" s="105" t="str">
        <f>IF(ISBLANK($A47),"",IF($C47="Invalid SKU Number","",VLOOKUP($A47,'7 March 2023'!$A$19:$I$156,8,0)))</f>
        <v/>
      </c>
      <c r="I47" s="105" t="str">
        <f t="shared" si="4"/>
        <v xml:space="preserve"> </v>
      </c>
      <c r="J47" s="104" t="str">
        <f>IF(ISBLANK($A47),"",IF($C47="Invalid SKU Number","",$B47*(VLOOKUP($A47,'7 March 2023'!$A$19:$I$157,4,0))))</f>
        <v/>
      </c>
      <c r="K47" s="105" t="str">
        <f>IF(ISBLANK($A47),"",IF($C47="Invalid SKU Number","",$B47*VLOOKUP($A47,'7 March 2023'!$A$19:$I$156,5,0)))</f>
        <v/>
      </c>
      <c r="L47" s="170" t="str">
        <f>IF(ISBLANK($A47),"",IF($C47="Invalid SKU Number","",$B47*VLOOKUP($A47,'7 March 2023'!$A$19:$I$156,6,0)))</f>
        <v/>
      </c>
      <c r="M47" s="39" t="str">
        <f t="shared" si="1"/>
        <v/>
      </c>
      <c r="N47" s="40">
        <f t="shared" si="2"/>
        <v>0</v>
      </c>
    </row>
    <row r="48" spans="1:14">
      <c r="A48" s="117"/>
      <c r="B48" s="103"/>
      <c r="C48" s="236" t="str">
        <f t="shared" si="3"/>
        <v/>
      </c>
      <c r="D48" s="237"/>
      <c r="E48" s="237"/>
      <c r="F48" s="237"/>
      <c r="G48" s="104" t="str">
        <f>IF(ISBLANK($A48),"",IF($C48="Invalid SKU Number","",VLOOKUP($A48,'7 March 2023'!$A$19:$I$156,6,0)))</f>
        <v/>
      </c>
      <c r="H48" s="105" t="str">
        <f>IF(ISBLANK($A48),"",IF($C48="Invalid SKU Number","",VLOOKUP($A48,'7 March 2023'!$A$19:$I$156,8,0)))</f>
        <v/>
      </c>
      <c r="I48" s="105" t="str">
        <f t="shared" si="4"/>
        <v xml:space="preserve"> </v>
      </c>
      <c r="J48" s="104" t="str">
        <f>IF(ISBLANK($A48),"",IF($C48="Invalid SKU Number","",$B48*(VLOOKUP($A48,'7 March 2023'!$A$19:$I$157,4,0))))</f>
        <v/>
      </c>
      <c r="K48" s="105" t="str">
        <f>IF(ISBLANK($A48),"",IF($C48="Invalid SKU Number","",$B48*VLOOKUP($A48,'7 March 2023'!$A$19:$I$156,5,0)))</f>
        <v/>
      </c>
      <c r="L48" s="170" t="str">
        <f>IF(ISBLANK($A48),"",IF($C48="Invalid SKU Number","",$B48*VLOOKUP($A48,'7 March 2023'!$A$19:$I$156,6,0)))</f>
        <v/>
      </c>
      <c r="M48" s="39" t="str">
        <f t="shared" si="1"/>
        <v/>
      </c>
      <c r="N48" s="40">
        <f t="shared" si="2"/>
        <v>0</v>
      </c>
    </row>
    <row r="49" spans="1:15">
      <c r="A49" s="117"/>
      <c r="B49" s="103"/>
      <c r="C49" s="236" t="str">
        <f t="shared" si="3"/>
        <v/>
      </c>
      <c r="D49" s="237"/>
      <c r="E49" s="237"/>
      <c r="F49" s="237"/>
      <c r="G49" s="104" t="str">
        <f>IF(ISBLANK($A49),"",IF($C49="Invalid SKU Number","",VLOOKUP($A49,'7 March 2023'!$A$19:$I$156,6,0)))</f>
        <v/>
      </c>
      <c r="H49" s="105" t="str">
        <f>IF(ISBLANK($A49),"",IF($C49="Invalid SKU Number","",VLOOKUP($A49,'7 March 2023'!$A$19:$I$156,8,0)))</f>
        <v/>
      </c>
      <c r="I49" s="105" t="str">
        <f t="shared" si="4"/>
        <v xml:space="preserve"> </v>
      </c>
      <c r="J49" s="104" t="str">
        <f>IF(ISBLANK($A49),"",IF($C49="Invalid SKU Number","",$B49*(VLOOKUP($A49,'7 March 2023'!$A$19:$I$157,4,0))))</f>
        <v/>
      </c>
      <c r="K49" s="105" t="str">
        <f>IF(ISBLANK($A49),"",IF($C49="Invalid SKU Number","",$B49*VLOOKUP($A49,'7 March 2023'!$A$19:$I$156,5,0)))</f>
        <v/>
      </c>
      <c r="L49" s="170" t="str">
        <f>IF(ISBLANK($A49),"",IF($C49="Invalid SKU Number","",$B49*VLOOKUP($A49,'7 March 2023'!$A$19:$I$156,6,0)))</f>
        <v/>
      </c>
      <c r="M49" s="39" t="str">
        <f t="shared" si="1"/>
        <v/>
      </c>
      <c r="N49" s="40">
        <f t="shared" si="2"/>
        <v>0</v>
      </c>
    </row>
    <row r="50" spans="1:15">
      <c r="A50" s="117"/>
      <c r="B50" s="103"/>
      <c r="C50" s="236" t="str">
        <f t="shared" si="3"/>
        <v/>
      </c>
      <c r="D50" s="237"/>
      <c r="E50" s="237"/>
      <c r="F50" s="237"/>
      <c r="G50" s="104" t="str">
        <f>IF(ISBLANK($A50),"",IF($C50="Invalid SKU Number","",VLOOKUP($A50,'7 March 2023'!$A$19:$I$156,6,0)))</f>
        <v/>
      </c>
      <c r="H50" s="105" t="str">
        <f>IF(ISBLANK($A50),"",IF($C50="Invalid SKU Number","",VLOOKUP($A50,'7 March 2023'!$A$19:$I$156,8,0)))</f>
        <v/>
      </c>
      <c r="I50" s="105" t="str">
        <f t="shared" si="4"/>
        <v xml:space="preserve"> </v>
      </c>
      <c r="J50" s="104" t="str">
        <f>IF(ISBLANK($A50),"",IF($C50="Invalid SKU Number","",$B50*(VLOOKUP($A50,'7 March 2023'!$A$19:$I$157,4,0))))</f>
        <v/>
      </c>
      <c r="K50" s="105" t="str">
        <f>IF(ISBLANK($A50),"",IF($C50="Invalid SKU Number","",$B50*VLOOKUP($A50,'7 March 2023'!$A$19:$I$156,5,0)))</f>
        <v/>
      </c>
      <c r="L50" s="170" t="str">
        <f>IF(ISBLANK($A50),"",IF($C50="Invalid SKU Number","",$B50*VLOOKUP($A50,'7 March 2023'!$A$19:$I$156,6,0)))</f>
        <v/>
      </c>
      <c r="M50" s="39" t="str">
        <f t="shared" si="1"/>
        <v/>
      </c>
      <c r="N50" s="40">
        <f t="shared" si="2"/>
        <v>0</v>
      </c>
    </row>
    <row r="51" spans="1:15">
      <c r="A51" s="171"/>
      <c r="B51" s="89"/>
      <c r="C51" s="89"/>
      <c r="D51" s="89"/>
      <c r="E51" s="89"/>
      <c r="F51" s="159" t="s">
        <v>54</v>
      </c>
      <c r="G51" s="159"/>
      <c r="H51" s="159"/>
      <c r="I51" s="158">
        <f>SUM(I20:I50)</f>
        <v>0</v>
      </c>
      <c r="J51" s="94">
        <f>SUM(J20:J50)</f>
        <v>0</v>
      </c>
      <c r="K51" s="95">
        <f>SUM(K20:K50)</f>
        <v>0</v>
      </c>
      <c r="L51" s="172">
        <f>SUM(L20:L50)</f>
        <v>0</v>
      </c>
      <c r="N51" s="40">
        <f>SUM(N20:N50)</f>
        <v>0</v>
      </c>
      <c r="O51" s="193">
        <f>IF(K12=Y2,60,IF(AND(K12=Y4,J51&gt;=100),0,IF(AND(K12=Y3,J51&gt;=100),0,60)))</f>
        <v>60</v>
      </c>
    </row>
    <row r="52" spans="1:15">
      <c r="A52" s="173" t="str">
        <f>'7 March 2023'!I3</f>
        <v>Effective Pricing Date: 7 March 2023</v>
      </c>
      <c r="B52" s="87"/>
      <c r="C52" s="87"/>
      <c r="D52" s="88"/>
      <c r="E52" s="89"/>
      <c r="F52" s="89"/>
      <c r="G52" s="92"/>
      <c r="H52" s="174"/>
      <c r="I52" s="175"/>
      <c r="J52" s="296" t="s">
        <v>116</v>
      </c>
      <c r="K52" s="297"/>
      <c r="L52" s="176">
        <f>N51</f>
        <v>0</v>
      </c>
    </row>
    <row r="53" spans="1:15">
      <c r="A53" s="177"/>
      <c r="B53" s="92"/>
      <c r="C53" s="92"/>
      <c r="D53" s="92"/>
      <c r="E53" s="89"/>
      <c r="F53" s="89"/>
      <c r="G53" s="92"/>
      <c r="H53" s="174"/>
      <c r="I53" s="175"/>
      <c r="J53" s="294" t="s">
        <v>55</v>
      </c>
      <c r="K53" s="295"/>
      <c r="L53" s="178">
        <f>L51-L52</f>
        <v>0</v>
      </c>
    </row>
    <row r="54" spans="1:15">
      <c r="A54" s="300" t="s">
        <v>59</v>
      </c>
      <c r="B54" s="301"/>
      <c r="C54" s="301"/>
      <c r="D54" s="301"/>
      <c r="E54" s="301"/>
      <c r="F54" s="301"/>
      <c r="G54" s="302"/>
      <c r="H54" s="174"/>
      <c r="I54" s="175"/>
      <c r="J54" s="174"/>
      <c r="K54" s="89"/>
      <c r="L54" s="179"/>
    </row>
    <row r="55" spans="1:15">
      <c r="A55" s="171"/>
      <c r="B55" s="89"/>
      <c r="C55" s="89"/>
      <c r="D55" s="89"/>
      <c r="E55" s="89"/>
      <c r="F55" s="89"/>
      <c r="G55" s="90"/>
      <c r="H55" s="174"/>
      <c r="I55" s="175"/>
      <c r="J55" s="305" t="s">
        <v>357</v>
      </c>
      <c r="K55" s="306"/>
      <c r="L55" s="298">
        <f>O51</f>
        <v>60</v>
      </c>
    </row>
    <row r="56" spans="1:15">
      <c r="A56" s="171" t="s">
        <v>60</v>
      </c>
      <c r="B56" s="89"/>
      <c r="C56" s="91"/>
      <c r="D56" s="91"/>
      <c r="E56" s="89"/>
      <c r="F56" s="89"/>
      <c r="G56" s="90"/>
      <c r="H56" s="174"/>
      <c r="I56" s="175"/>
      <c r="J56" s="305"/>
      <c r="K56" s="306"/>
      <c r="L56" s="298"/>
    </row>
    <row r="57" spans="1:15">
      <c r="A57" s="177"/>
      <c r="B57" s="92"/>
      <c r="C57" s="92"/>
      <c r="D57" s="92"/>
      <c r="E57" s="89"/>
      <c r="F57" s="89"/>
      <c r="G57" s="90"/>
      <c r="H57" s="174"/>
      <c r="I57" s="175"/>
      <c r="J57" s="294" t="s">
        <v>56</v>
      </c>
      <c r="K57" s="295"/>
      <c r="L57" s="178">
        <f>L53+L54+L55+L56</f>
        <v>60</v>
      </c>
    </row>
    <row r="58" spans="1:15" ht="13.5" thickBot="1">
      <c r="A58" s="171" t="s">
        <v>61</v>
      </c>
      <c r="B58" s="89"/>
      <c r="C58" s="91"/>
      <c r="D58" s="91"/>
      <c r="E58" s="89"/>
      <c r="F58" s="89"/>
      <c r="G58" s="90"/>
      <c r="H58" s="174"/>
      <c r="I58" s="175"/>
      <c r="J58" s="294" t="s">
        <v>57</v>
      </c>
      <c r="K58" s="295"/>
      <c r="L58" s="180">
        <f>L57*15%</f>
        <v>9</v>
      </c>
    </row>
    <row r="59" spans="1:15" ht="19.5" thickTop="1">
      <c r="A59" s="171"/>
      <c r="B59" s="89"/>
      <c r="C59" s="89"/>
      <c r="D59" s="89"/>
      <c r="E59" s="89"/>
      <c r="F59" s="89"/>
      <c r="G59" s="90"/>
      <c r="H59" s="181"/>
      <c r="I59" s="182"/>
      <c r="J59" s="303" t="s">
        <v>58</v>
      </c>
      <c r="K59" s="304"/>
      <c r="L59" s="183">
        <f>L57+L58</f>
        <v>69</v>
      </c>
    </row>
    <row r="60" spans="1:15">
      <c r="A60" s="171"/>
      <c r="B60" s="89"/>
      <c r="C60" s="89"/>
      <c r="D60" s="89"/>
      <c r="E60" s="89"/>
      <c r="F60" s="89"/>
      <c r="G60" s="90"/>
      <c r="H60" s="175"/>
      <c r="I60" s="175"/>
      <c r="J60" s="175"/>
      <c r="K60" s="89"/>
      <c r="L60" s="184"/>
    </row>
    <row r="61" spans="1:15">
      <c r="A61" s="171" t="s">
        <v>62</v>
      </c>
      <c r="B61" s="89"/>
      <c r="C61" s="91"/>
      <c r="D61" s="91"/>
      <c r="E61" s="89" t="s">
        <v>63</v>
      </c>
      <c r="F61" s="91"/>
      <c r="G61" s="93"/>
      <c r="H61" s="185"/>
      <c r="I61" s="186"/>
      <c r="J61" s="299"/>
      <c r="K61" s="299"/>
      <c r="L61" s="184"/>
    </row>
    <row r="62" spans="1:15">
      <c r="A62" s="187"/>
      <c r="B62" s="91"/>
      <c r="C62" s="91"/>
      <c r="D62" s="91"/>
      <c r="E62" s="91"/>
      <c r="F62" s="91"/>
      <c r="G62" s="93"/>
      <c r="H62" s="185"/>
      <c r="I62" s="293" t="s">
        <v>375</v>
      </c>
      <c r="J62" s="293"/>
      <c r="K62" s="293"/>
      <c r="L62" s="188">
        <f>I51-L59</f>
        <v>-69</v>
      </c>
    </row>
    <row r="63" spans="1:15" ht="13.5" thickBot="1">
      <c r="A63" s="189"/>
      <c r="B63" s="190"/>
      <c r="C63" s="190"/>
      <c r="D63" s="190"/>
      <c r="E63" s="190"/>
      <c r="F63" s="218" t="s">
        <v>478</v>
      </c>
      <c r="G63" s="191"/>
      <c r="H63" s="191"/>
      <c r="I63" s="191"/>
      <c r="J63" s="191"/>
      <c r="K63" s="191"/>
      <c r="L63" s="192"/>
    </row>
  </sheetData>
  <sheetProtection algorithmName="SHA-512" hashValue="jwHMVV9nJRKoIiH91Li7RGmR/0f17dhP6BaNwzrZbUZgqQfiQlzaM9kectzlgadTxMLTIZdptevs1O5BNHjoEQ==" saltValue="SQBeygB3MvDKJRsgB0F+Ww==" spinCount="100000" sheet="1" objects="1" scenarios="1"/>
  <mergeCells count="87">
    <mergeCell ref="L55:L56"/>
    <mergeCell ref="J61:K61"/>
    <mergeCell ref="A54:G54"/>
    <mergeCell ref="J59:K59"/>
    <mergeCell ref="J58:K58"/>
    <mergeCell ref="J57:K57"/>
    <mergeCell ref="J55:K56"/>
    <mergeCell ref="I62:K62"/>
    <mergeCell ref="J53:K53"/>
    <mergeCell ref="J52:K52"/>
    <mergeCell ref="C48:F48"/>
    <mergeCell ref="C40:F40"/>
    <mergeCell ref="C50:F50"/>
    <mergeCell ref="C46:F46"/>
    <mergeCell ref="C49:F49"/>
    <mergeCell ref="C43:F43"/>
    <mergeCell ref="C44:F44"/>
    <mergeCell ref="N18:N19"/>
    <mergeCell ref="G18:G19"/>
    <mergeCell ref="H18:H19"/>
    <mergeCell ref="K18:K19"/>
    <mergeCell ref="L18:L19"/>
    <mergeCell ref="I18:I19"/>
    <mergeCell ref="J18:J19"/>
    <mergeCell ref="A2:L2"/>
    <mergeCell ref="A4:L4"/>
    <mergeCell ref="A10:B10"/>
    <mergeCell ref="K9:L9"/>
    <mergeCell ref="K10:L10"/>
    <mergeCell ref="A9:G9"/>
    <mergeCell ref="A5:L6"/>
    <mergeCell ref="A3:L3"/>
    <mergeCell ref="C10:G10"/>
    <mergeCell ref="A7:C7"/>
    <mergeCell ref="D7:F7"/>
    <mergeCell ref="H9:J9"/>
    <mergeCell ref="H10:J10"/>
    <mergeCell ref="A11:B11"/>
    <mergeCell ref="J16:L16"/>
    <mergeCell ref="J15:L15"/>
    <mergeCell ref="H11:J11"/>
    <mergeCell ref="C11:G11"/>
    <mergeCell ref="C12:G12"/>
    <mergeCell ref="C13:G13"/>
    <mergeCell ref="H13:L13"/>
    <mergeCell ref="H12:J12"/>
    <mergeCell ref="J14:L14"/>
    <mergeCell ref="A12:B12"/>
    <mergeCell ref="A13:B13"/>
    <mergeCell ref="D16:E16"/>
    <mergeCell ref="K11:L11"/>
    <mergeCell ref="K12:L12"/>
    <mergeCell ref="A14:G15"/>
    <mergeCell ref="A16:B17"/>
    <mergeCell ref="C16:C17"/>
    <mergeCell ref="A18:A19"/>
    <mergeCell ref="F16:G16"/>
    <mergeCell ref="B18:B19"/>
    <mergeCell ref="F17:G17"/>
    <mergeCell ref="C18:F19"/>
    <mergeCell ref="D17:E17"/>
    <mergeCell ref="C31:F31"/>
    <mergeCell ref="C28:F28"/>
    <mergeCell ref="C21:F21"/>
    <mergeCell ref="C22:F22"/>
    <mergeCell ref="C23:F23"/>
    <mergeCell ref="C29:F29"/>
    <mergeCell ref="C30:F30"/>
    <mergeCell ref="C32:F32"/>
    <mergeCell ref="C47:F47"/>
    <mergeCell ref="C45:F45"/>
    <mergeCell ref="C42:F42"/>
    <mergeCell ref="C37:F37"/>
    <mergeCell ref="C38:F38"/>
    <mergeCell ref="C41:F41"/>
    <mergeCell ref="C33:F33"/>
    <mergeCell ref="C35:F35"/>
    <mergeCell ref="C34:F34"/>
    <mergeCell ref="C36:F36"/>
    <mergeCell ref="C39:F39"/>
    <mergeCell ref="H17:J17"/>
    <mergeCell ref="K17:L17"/>
    <mergeCell ref="C27:F27"/>
    <mergeCell ref="C20:F20"/>
    <mergeCell ref="C24:F24"/>
    <mergeCell ref="C25:F25"/>
    <mergeCell ref="C26:F26"/>
  </mergeCells>
  <dataValidations count="3">
    <dataValidation type="list" allowBlank="1" showInputMessage="1" showErrorMessage="1" sqref="C13" xr:uid="{00000000-0002-0000-0100-000001000000}">
      <formula1>$AC$2:$AC$5</formula1>
    </dataValidation>
    <dataValidation type="list" allowBlank="1" showInputMessage="1" showErrorMessage="1" promptTitle="Order Month" prompt="Please Select the volume month" sqref="K10:L10" xr:uid="{00000000-0002-0000-0100-000002000000}">
      <formula1>$X$2:$X$13</formula1>
    </dataValidation>
    <dataValidation type="list" allowBlank="1" showInputMessage="1" showErrorMessage="1" sqref="C16:C17" xr:uid="{38799EB8-CABC-4EED-9ED7-81153DFA8552}">
      <formula1>$Y$5:$Y$6</formula1>
    </dataValidation>
  </dataValidations>
  <pageMargins left="0.19685039370078741" right="0.19685039370078741" top="0.19685039370078741" bottom="0.19685039370078741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15"/>
  <sheetViews>
    <sheetView topLeftCell="A169" workbookViewId="0">
      <selection activeCell="A198" sqref="A198:XFD203"/>
    </sheetView>
  </sheetViews>
  <sheetFormatPr defaultRowHeight="12.75"/>
  <cols>
    <col min="1" max="1" width="4.5703125" bestFit="1" customWidth="1"/>
    <col min="2" max="2" width="8.5703125" bestFit="1" customWidth="1"/>
    <col min="3" max="3" width="11.42578125" bestFit="1" customWidth="1"/>
    <col min="4" max="4" width="69" bestFit="1" customWidth="1"/>
    <col min="5" max="5" width="6.5703125" bestFit="1" customWidth="1"/>
    <col min="6" max="6" width="8.42578125" bestFit="1" customWidth="1"/>
    <col min="7" max="8" width="10.140625" bestFit="1" customWidth="1"/>
  </cols>
  <sheetData>
    <row r="1" spans="1:8" ht="15.75">
      <c r="A1" s="68" t="s">
        <v>66</v>
      </c>
      <c r="B1" s="69" t="s">
        <v>67</v>
      </c>
      <c r="C1" s="70" t="s">
        <v>68</v>
      </c>
      <c r="D1" s="71"/>
      <c r="E1" s="72" t="s">
        <v>69</v>
      </c>
      <c r="F1" s="73" t="s">
        <v>70</v>
      </c>
      <c r="G1" s="74" t="s">
        <v>71</v>
      </c>
      <c r="H1" s="75" t="s">
        <v>72</v>
      </c>
    </row>
    <row r="2" spans="1:8" ht="16.5" thickBot="1">
      <c r="A2" s="76"/>
      <c r="B2" s="77" t="s">
        <v>24</v>
      </c>
      <c r="C2" s="78" t="s">
        <v>24</v>
      </c>
      <c r="D2" s="79" t="s">
        <v>73</v>
      </c>
      <c r="E2" s="77"/>
      <c r="F2" s="80" t="s">
        <v>74</v>
      </c>
      <c r="G2" s="81" t="s">
        <v>75</v>
      </c>
      <c r="H2" s="82" t="s">
        <v>76</v>
      </c>
    </row>
    <row r="3" spans="1:8" ht="15">
      <c r="A3" s="118"/>
      <c r="B3" s="119"/>
      <c r="C3" s="120"/>
      <c r="D3" s="121" t="s">
        <v>393</v>
      </c>
      <c r="E3" s="122"/>
      <c r="F3" s="122"/>
      <c r="G3" s="123"/>
      <c r="H3" s="124"/>
    </row>
    <row r="4" spans="1:8" ht="15">
      <c r="A4" s="194" t="s">
        <v>394</v>
      </c>
      <c r="B4" s="195" t="s">
        <v>499</v>
      </c>
      <c r="C4" s="196" t="s">
        <v>204</v>
      </c>
      <c r="D4" s="195" t="s">
        <v>304</v>
      </c>
      <c r="E4" s="197" t="s">
        <v>12</v>
      </c>
      <c r="F4" s="197">
        <v>22.95</v>
      </c>
      <c r="G4" s="198">
        <v>306.45999999999998</v>
      </c>
      <c r="H4" s="199">
        <v>274.95999999999998</v>
      </c>
    </row>
    <row r="5" spans="1:8" ht="15">
      <c r="A5" s="194" t="s">
        <v>394</v>
      </c>
      <c r="B5" s="195" t="s">
        <v>500</v>
      </c>
      <c r="C5" s="196" t="s">
        <v>170</v>
      </c>
      <c r="D5" s="195" t="s">
        <v>306</v>
      </c>
      <c r="E5" s="197" t="s">
        <v>12</v>
      </c>
      <c r="F5" s="197">
        <v>24.95</v>
      </c>
      <c r="G5" s="198">
        <v>490.78</v>
      </c>
      <c r="H5" s="199">
        <v>440.32</v>
      </c>
    </row>
    <row r="6" spans="1:8" ht="15">
      <c r="A6" s="194" t="s">
        <v>394</v>
      </c>
      <c r="B6" s="195" t="s">
        <v>501</v>
      </c>
      <c r="C6" s="196" t="s">
        <v>235</v>
      </c>
      <c r="D6" s="195" t="s">
        <v>502</v>
      </c>
      <c r="E6" s="197" t="s">
        <v>12</v>
      </c>
      <c r="F6" s="197">
        <v>28.15</v>
      </c>
      <c r="G6" s="198">
        <v>705.36</v>
      </c>
      <c r="H6" s="199">
        <v>632.83000000000004</v>
      </c>
    </row>
    <row r="7" spans="1:8" ht="15">
      <c r="A7" s="194" t="s">
        <v>394</v>
      </c>
      <c r="B7" s="195" t="s">
        <v>503</v>
      </c>
      <c r="C7" s="196" t="s">
        <v>151</v>
      </c>
      <c r="D7" s="195" t="s">
        <v>305</v>
      </c>
      <c r="E7" s="197" t="s">
        <v>12</v>
      </c>
      <c r="F7" s="197">
        <v>24.95</v>
      </c>
      <c r="G7" s="198">
        <v>490.78</v>
      </c>
      <c r="H7" s="199">
        <v>440.32</v>
      </c>
    </row>
    <row r="8" spans="1:8" ht="15">
      <c r="A8" s="194" t="s">
        <v>394</v>
      </c>
      <c r="B8" s="195" t="s">
        <v>350</v>
      </c>
      <c r="C8" s="196" t="s">
        <v>351</v>
      </c>
      <c r="D8" s="195" t="s">
        <v>395</v>
      </c>
      <c r="E8" s="197" t="s">
        <v>12</v>
      </c>
      <c r="F8" s="197">
        <v>37.1</v>
      </c>
      <c r="G8" s="198">
        <v>927.73</v>
      </c>
      <c r="H8" s="199">
        <v>832.35</v>
      </c>
    </row>
    <row r="9" spans="1:8" ht="15">
      <c r="A9" s="194" t="s">
        <v>394</v>
      </c>
      <c r="B9" s="195" t="s">
        <v>504</v>
      </c>
      <c r="C9" s="196" t="s">
        <v>80</v>
      </c>
      <c r="D9" s="195" t="s">
        <v>81</v>
      </c>
      <c r="E9" s="197" t="s">
        <v>12</v>
      </c>
      <c r="F9" s="197">
        <v>20.5</v>
      </c>
      <c r="G9" s="198">
        <v>379.5</v>
      </c>
      <c r="H9" s="199">
        <v>340.48</v>
      </c>
    </row>
    <row r="10" spans="1:8" ht="15">
      <c r="A10" s="194" t="s">
        <v>394</v>
      </c>
      <c r="B10" s="195" t="s">
        <v>505</v>
      </c>
      <c r="C10" s="196" t="s">
        <v>147</v>
      </c>
      <c r="D10" s="195" t="s">
        <v>396</v>
      </c>
      <c r="E10" s="197" t="s">
        <v>12</v>
      </c>
      <c r="F10" s="197">
        <v>8</v>
      </c>
      <c r="G10" s="198">
        <v>169.69</v>
      </c>
      <c r="H10" s="199">
        <v>128.03</v>
      </c>
    </row>
    <row r="11" spans="1:8" ht="15">
      <c r="A11" s="194" t="s">
        <v>394</v>
      </c>
      <c r="B11" s="195" t="s">
        <v>506</v>
      </c>
      <c r="C11" s="196" t="s">
        <v>146</v>
      </c>
      <c r="D11" s="195" t="s">
        <v>307</v>
      </c>
      <c r="E11" s="197" t="s">
        <v>12</v>
      </c>
      <c r="F11" s="197">
        <v>12.5</v>
      </c>
      <c r="G11" s="198">
        <v>280.91000000000003</v>
      </c>
      <c r="H11" s="199">
        <v>226.59</v>
      </c>
    </row>
    <row r="12" spans="1:8" ht="15">
      <c r="A12" s="194" t="s">
        <v>394</v>
      </c>
      <c r="B12" s="195" t="s">
        <v>507</v>
      </c>
      <c r="C12" s="196" t="s">
        <v>98</v>
      </c>
      <c r="D12" s="195" t="s">
        <v>308</v>
      </c>
      <c r="E12" s="197" t="s">
        <v>12</v>
      </c>
      <c r="F12" s="197">
        <v>9</v>
      </c>
      <c r="G12" s="198">
        <v>214.52</v>
      </c>
      <c r="H12" s="199">
        <v>192.47</v>
      </c>
    </row>
    <row r="13" spans="1:8" ht="15">
      <c r="A13" s="194" t="s">
        <v>394</v>
      </c>
      <c r="B13" s="195" t="s">
        <v>508</v>
      </c>
      <c r="C13" s="196" t="s">
        <v>223</v>
      </c>
      <c r="D13" s="195" t="s">
        <v>431</v>
      </c>
      <c r="E13" s="197" t="s">
        <v>12</v>
      </c>
      <c r="F13" s="197">
        <v>23.95</v>
      </c>
      <c r="G13" s="198">
        <v>491.46</v>
      </c>
      <c r="H13" s="199">
        <v>440.94</v>
      </c>
    </row>
    <row r="14" spans="1:8" ht="15">
      <c r="A14" s="194" t="s">
        <v>394</v>
      </c>
      <c r="B14" s="195" t="s">
        <v>509</v>
      </c>
      <c r="C14" s="196" t="s">
        <v>213</v>
      </c>
      <c r="D14" s="195" t="s">
        <v>312</v>
      </c>
      <c r="E14" s="197" t="s">
        <v>12</v>
      </c>
      <c r="F14" s="197">
        <v>23.95</v>
      </c>
      <c r="G14" s="198">
        <v>491.46</v>
      </c>
      <c r="H14" s="199">
        <v>440.94</v>
      </c>
    </row>
    <row r="15" spans="1:8" ht="15">
      <c r="A15" s="194" t="s">
        <v>394</v>
      </c>
      <c r="B15" s="195" t="s">
        <v>510</v>
      </c>
      <c r="C15" s="196" t="s">
        <v>228</v>
      </c>
      <c r="D15" s="195" t="s">
        <v>312</v>
      </c>
      <c r="E15" s="197" t="s">
        <v>12</v>
      </c>
      <c r="F15" s="197">
        <v>23.95</v>
      </c>
      <c r="G15" s="198">
        <v>491.46</v>
      </c>
      <c r="H15" s="199">
        <v>440.94</v>
      </c>
    </row>
    <row r="16" spans="1:8" ht="15">
      <c r="A16" s="194" t="s">
        <v>394</v>
      </c>
      <c r="B16" s="195" t="s">
        <v>492</v>
      </c>
      <c r="C16" s="196" t="s">
        <v>493</v>
      </c>
      <c r="D16" s="195" t="s">
        <v>511</v>
      </c>
      <c r="E16" s="197" t="s">
        <v>12</v>
      </c>
      <c r="F16" s="197">
        <v>23.95</v>
      </c>
      <c r="G16" s="198">
        <v>491.46</v>
      </c>
      <c r="H16" s="199">
        <v>440.94</v>
      </c>
    </row>
    <row r="17" spans="1:8" ht="15">
      <c r="A17" s="194" t="s">
        <v>394</v>
      </c>
      <c r="B17" s="195" t="s">
        <v>490</v>
      </c>
      <c r="C17" s="196" t="s">
        <v>491</v>
      </c>
      <c r="D17" s="195" t="s">
        <v>497</v>
      </c>
      <c r="E17" s="197" t="s">
        <v>12</v>
      </c>
      <c r="F17" s="197">
        <v>10</v>
      </c>
      <c r="G17" s="198">
        <v>204.78</v>
      </c>
      <c r="H17" s="199">
        <v>183.73</v>
      </c>
    </row>
    <row r="18" spans="1:8" ht="15">
      <c r="A18" s="194" t="s">
        <v>394</v>
      </c>
      <c r="B18" s="195" t="s">
        <v>512</v>
      </c>
      <c r="C18" s="196" t="s">
        <v>239</v>
      </c>
      <c r="D18" s="195" t="s">
        <v>432</v>
      </c>
      <c r="E18" s="197" t="s">
        <v>12</v>
      </c>
      <c r="F18" s="197">
        <v>23.95</v>
      </c>
      <c r="G18" s="198">
        <v>491.46</v>
      </c>
      <c r="H18" s="199">
        <v>440.94</v>
      </c>
    </row>
    <row r="19" spans="1:8" ht="15">
      <c r="A19" s="194" t="s">
        <v>394</v>
      </c>
      <c r="B19" s="195" t="s">
        <v>488</v>
      </c>
      <c r="C19" s="196" t="s">
        <v>489</v>
      </c>
      <c r="D19" s="195" t="s">
        <v>496</v>
      </c>
      <c r="E19" s="197" t="s">
        <v>12</v>
      </c>
      <c r="F19" s="197">
        <v>10</v>
      </c>
      <c r="G19" s="198">
        <v>204.78</v>
      </c>
      <c r="H19" s="199">
        <v>183.73</v>
      </c>
    </row>
    <row r="20" spans="1:8" ht="15">
      <c r="A20" s="194" t="s">
        <v>394</v>
      </c>
      <c r="B20" s="195" t="s">
        <v>484</v>
      </c>
      <c r="C20" s="196" t="s">
        <v>485</v>
      </c>
      <c r="D20" s="195" t="s">
        <v>513</v>
      </c>
      <c r="E20" s="197" t="s">
        <v>12</v>
      </c>
      <c r="F20" s="197">
        <v>23.95</v>
      </c>
      <c r="G20" s="198">
        <v>491.46</v>
      </c>
      <c r="H20" s="199">
        <v>440.94</v>
      </c>
    </row>
    <row r="21" spans="1:8" ht="15">
      <c r="A21" s="194" t="s">
        <v>394</v>
      </c>
      <c r="B21" s="195" t="s">
        <v>494</v>
      </c>
      <c r="C21" s="196" t="s">
        <v>495</v>
      </c>
      <c r="D21" s="195" t="s">
        <v>498</v>
      </c>
      <c r="E21" s="197" t="s">
        <v>12</v>
      </c>
      <c r="F21" s="197">
        <v>23.95</v>
      </c>
      <c r="G21" s="198">
        <v>491.46</v>
      </c>
      <c r="H21" s="199">
        <v>440.94</v>
      </c>
    </row>
    <row r="22" spans="1:8" ht="15">
      <c r="A22" s="194" t="s">
        <v>394</v>
      </c>
      <c r="B22" s="195" t="s">
        <v>514</v>
      </c>
      <c r="C22" s="196" t="s">
        <v>230</v>
      </c>
      <c r="D22" s="195" t="s">
        <v>433</v>
      </c>
      <c r="E22" s="197" t="s">
        <v>12</v>
      </c>
      <c r="F22" s="197">
        <v>23.95</v>
      </c>
      <c r="G22" s="198">
        <v>491.46</v>
      </c>
      <c r="H22" s="199">
        <v>440.94</v>
      </c>
    </row>
    <row r="23" spans="1:8" ht="15">
      <c r="A23" s="194" t="s">
        <v>394</v>
      </c>
      <c r="B23" s="195" t="s">
        <v>515</v>
      </c>
      <c r="C23" s="196" t="s">
        <v>249</v>
      </c>
      <c r="D23" s="195" t="s">
        <v>397</v>
      </c>
      <c r="E23" s="197" t="s">
        <v>12</v>
      </c>
      <c r="F23" s="197">
        <v>23.95</v>
      </c>
      <c r="G23" s="198">
        <v>491.46</v>
      </c>
      <c r="H23" s="199">
        <v>440.94</v>
      </c>
    </row>
    <row r="24" spans="1:8" ht="15">
      <c r="A24" s="194" t="s">
        <v>394</v>
      </c>
      <c r="B24" s="195" t="s">
        <v>310</v>
      </c>
      <c r="C24" s="196" t="s">
        <v>311</v>
      </c>
      <c r="D24" s="195" t="s">
        <v>430</v>
      </c>
      <c r="E24" s="197" t="s">
        <v>12</v>
      </c>
      <c r="F24" s="197">
        <v>26.45</v>
      </c>
      <c r="G24" s="198">
        <v>543.21</v>
      </c>
      <c r="H24" s="199">
        <v>487.37</v>
      </c>
    </row>
    <row r="25" spans="1:8" ht="15">
      <c r="A25" s="194" t="s">
        <v>394</v>
      </c>
      <c r="B25" s="195" t="s">
        <v>516</v>
      </c>
      <c r="C25" s="196" t="s">
        <v>246</v>
      </c>
      <c r="D25" s="195" t="s">
        <v>434</v>
      </c>
      <c r="E25" s="197" t="s">
        <v>12</v>
      </c>
      <c r="F25" s="197">
        <v>23.95</v>
      </c>
      <c r="G25" s="198">
        <v>491.46</v>
      </c>
      <c r="H25" s="199">
        <v>440.94</v>
      </c>
    </row>
    <row r="26" spans="1:8" ht="15">
      <c r="A26" s="194" t="s">
        <v>394</v>
      </c>
      <c r="B26" s="195" t="s">
        <v>517</v>
      </c>
      <c r="C26" s="196" t="s">
        <v>227</v>
      </c>
      <c r="D26" s="195" t="s">
        <v>435</v>
      </c>
      <c r="E26" s="197" t="s">
        <v>12</v>
      </c>
      <c r="F26" s="197">
        <v>23.95</v>
      </c>
      <c r="G26" s="198">
        <v>491.46</v>
      </c>
      <c r="H26" s="199">
        <v>440.94</v>
      </c>
    </row>
    <row r="27" spans="1:8" ht="15">
      <c r="A27" s="194" t="s">
        <v>394</v>
      </c>
      <c r="B27" s="195" t="s">
        <v>518</v>
      </c>
      <c r="C27" s="196" t="s">
        <v>238</v>
      </c>
      <c r="D27" s="195" t="s">
        <v>519</v>
      </c>
      <c r="E27" s="197" t="s">
        <v>12</v>
      </c>
      <c r="F27" s="197">
        <v>23.95</v>
      </c>
      <c r="G27" s="198">
        <v>491.46</v>
      </c>
      <c r="H27" s="199">
        <v>440.94</v>
      </c>
    </row>
    <row r="28" spans="1:8" ht="15">
      <c r="A28" s="194" t="s">
        <v>394</v>
      </c>
      <c r="B28" s="195" t="s">
        <v>520</v>
      </c>
      <c r="C28" s="196" t="s">
        <v>171</v>
      </c>
      <c r="D28" s="195" t="s">
        <v>521</v>
      </c>
      <c r="E28" s="197" t="s">
        <v>12</v>
      </c>
      <c r="F28" s="197">
        <v>1.31</v>
      </c>
      <c r="G28" s="198">
        <v>29.25</v>
      </c>
      <c r="H28" s="199">
        <v>26.24</v>
      </c>
    </row>
    <row r="29" spans="1:8" ht="15">
      <c r="A29" s="194" t="s">
        <v>394</v>
      </c>
      <c r="B29" s="195" t="s">
        <v>522</v>
      </c>
      <c r="C29" s="196" t="s">
        <v>240</v>
      </c>
      <c r="D29" s="195" t="s">
        <v>436</v>
      </c>
      <c r="E29" s="197" t="s">
        <v>12</v>
      </c>
      <c r="F29" s="197">
        <v>23.95</v>
      </c>
      <c r="G29" s="198">
        <v>491.46</v>
      </c>
      <c r="H29" s="199">
        <v>440.94</v>
      </c>
    </row>
    <row r="30" spans="1:8" ht="15">
      <c r="A30" s="194" t="s">
        <v>394</v>
      </c>
      <c r="B30" s="195" t="s">
        <v>523</v>
      </c>
      <c r="C30" s="196" t="s">
        <v>174</v>
      </c>
      <c r="D30" s="195" t="s">
        <v>524</v>
      </c>
      <c r="E30" s="197" t="s">
        <v>12</v>
      </c>
      <c r="F30" s="197">
        <v>26.35</v>
      </c>
      <c r="G30" s="198">
        <v>540.78</v>
      </c>
      <c r="H30" s="199">
        <v>485.18</v>
      </c>
    </row>
    <row r="31" spans="1:8" ht="15">
      <c r="A31" s="194" t="s">
        <v>394</v>
      </c>
      <c r="B31" s="195" t="s">
        <v>525</v>
      </c>
      <c r="C31" s="196" t="s">
        <v>248</v>
      </c>
      <c r="D31" s="195" t="s">
        <v>309</v>
      </c>
      <c r="E31" s="197" t="s">
        <v>12</v>
      </c>
      <c r="F31" s="197">
        <v>32.75</v>
      </c>
      <c r="G31" s="198">
        <v>624.04</v>
      </c>
      <c r="H31" s="199">
        <v>559.88</v>
      </c>
    </row>
    <row r="32" spans="1:8" ht="15">
      <c r="A32" s="194" t="s">
        <v>394</v>
      </c>
      <c r="B32" s="195" t="s">
        <v>242</v>
      </c>
      <c r="C32" s="196" t="s">
        <v>245</v>
      </c>
      <c r="D32" s="195" t="s">
        <v>309</v>
      </c>
      <c r="E32" s="197" t="s">
        <v>12</v>
      </c>
      <c r="F32" s="197">
        <v>32.75</v>
      </c>
      <c r="G32" s="198">
        <v>624.04</v>
      </c>
      <c r="H32" s="199">
        <v>559.88</v>
      </c>
    </row>
    <row r="33" spans="1:8" ht="15">
      <c r="A33" s="194" t="s">
        <v>394</v>
      </c>
      <c r="B33" s="195" t="s">
        <v>526</v>
      </c>
      <c r="C33" s="196" t="s">
        <v>229</v>
      </c>
      <c r="D33" s="195" t="s">
        <v>527</v>
      </c>
      <c r="E33" s="197" t="s">
        <v>12</v>
      </c>
      <c r="F33" s="197">
        <v>23.95</v>
      </c>
      <c r="G33" s="198">
        <v>491.46</v>
      </c>
      <c r="H33" s="199">
        <v>440.94</v>
      </c>
    </row>
    <row r="34" spans="1:8" ht="15">
      <c r="A34" s="194" t="s">
        <v>394</v>
      </c>
      <c r="B34" s="195" t="s">
        <v>528</v>
      </c>
      <c r="C34" s="196" t="s">
        <v>236</v>
      </c>
      <c r="D34" s="195" t="s">
        <v>529</v>
      </c>
      <c r="E34" s="197" t="s">
        <v>12</v>
      </c>
      <c r="F34" s="197">
        <v>34</v>
      </c>
      <c r="G34" s="198">
        <v>727.68</v>
      </c>
      <c r="H34" s="199">
        <v>652.87</v>
      </c>
    </row>
    <row r="35" spans="1:8" ht="15">
      <c r="A35" s="194" t="s">
        <v>394</v>
      </c>
      <c r="B35" s="195" t="s">
        <v>251</v>
      </c>
      <c r="C35" s="196" t="s">
        <v>252</v>
      </c>
      <c r="D35" s="195" t="s">
        <v>314</v>
      </c>
      <c r="E35" s="197" t="s">
        <v>12</v>
      </c>
      <c r="F35" s="197">
        <v>37.5</v>
      </c>
      <c r="G35" s="198">
        <v>809.12</v>
      </c>
      <c r="H35" s="199">
        <v>725.93</v>
      </c>
    </row>
    <row r="36" spans="1:8" ht="15">
      <c r="A36" s="194" t="s">
        <v>394</v>
      </c>
      <c r="B36" s="195" t="s">
        <v>241</v>
      </c>
      <c r="C36" s="196" t="s">
        <v>250</v>
      </c>
      <c r="D36" s="195" t="s">
        <v>313</v>
      </c>
      <c r="E36" s="197" t="s">
        <v>12</v>
      </c>
      <c r="F36" s="197">
        <v>37.5</v>
      </c>
      <c r="G36" s="198">
        <v>809.12</v>
      </c>
      <c r="H36" s="199">
        <v>725.93</v>
      </c>
    </row>
    <row r="37" spans="1:8" ht="15">
      <c r="A37" s="194" t="s">
        <v>394</v>
      </c>
      <c r="B37" s="195" t="s">
        <v>530</v>
      </c>
      <c r="C37" s="196" t="s">
        <v>298</v>
      </c>
      <c r="D37" s="195" t="s">
        <v>531</v>
      </c>
      <c r="E37" s="197" t="s">
        <v>12</v>
      </c>
      <c r="F37" s="197">
        <v>35.25</v>
      </c>
      <c r="G37" s="198">
        <v>611.76</v>
      </c>
      <c r="H37" s="199">
        <v>548.87</v>
      </c>
    </row>
    <row r="38" spans="1:8" ht="15">
      <c r="A38" s="194" t="s">
        <v>394</v>
      </c>
      <c r="B38" s="195" t="s">
        <v>391</v>
      </c>
      <c r="C38" s="196" t="s">
        <v>392</v>
      </c>
      <c r="D38" s="195" t="s">
        <v>437</v>
      </c>
      <c r="E38" s="197" t="s">
        <v>12</v>
      </c>
      <c r="F38" s="197">
        <v>11.3</v>
      </c>
      <c r="G38" s="198">
        <v>278.17</v>
      </c>
      <c r="H38" s="199">
        <v>161.16</v>
      </c>
    </row>
    <row r="39" spans="1:8" ht="15">
      <c r="A39" s="194" t="s">
        <v>394</v>
      </c>
      <c r="B39" s="195" t="s">
        <v>363</v>
      </c>
      <c r="C39" s="196" t="s">
        <v>364</v>
      </c>
      <c r="D39" s="195" t="s">
        <v>438</v>
      </c>
      <c r="E39" s="197" t="s">
        <v>12</v>
      </c>
      <c r="F39" s="197">
        <v>11.3</v>
      </c>
      <c r="G39" s="198">
        <v>278.17</v>
      </c>
      <c r="H39" s="199">
        <v>161.16</v>
      </c>
    </row>
    <row r="40" spans="1:8" ht="15">
      <c r="A40" s="194" t="s">
        <v>394</v>
      </c>
      <c r="B40" s="195" t="s">
        <v>532</v>
      </c>
      <c r="C40" s="196" t="s">
        <v>173</v>
      </c>
      <c r="D40" s="195" t="s">
        <v>316</v>
      </c>
      <c r="E40" s="197" t="s">
        <v>12</v>
      </c>
      <c r="F40" s="197">
        <v>14</v>
      </c>
      <c r="G40" s="198">
        <v>228.57</v>
      </c>
      <c r="H40" s="199">
        <v>205.08</v>
      </c>
    </row>
    <row r="41" spans="1:8" ht="15">
      <c r="A41" s="194" t="s">
        <v>394</v>
      </c>
      <c r="B41" s="195" t="s">
        <v>533</v>
      </c>
      <c r="C41" s="196" t="s">
        <v>172</v>
      </c>
      <c r="D41" s="195" t="s">
        <v>315</v>
      </c>
      <c r="E41" s="197" t="s">
        <v>12</v>
      </c>
      <c r="F41" s="197">
        <v>14</v>
      </c>
      <c r="G41" s="198">
        <v>228.57</v>
      </c>
      <c r="H41" s="199">
        <v>205.08</v>
      </c>
    </row>
    <row r="42" spans="1:8" ht="15">
      <c r="A42" s="194" t="s">
        <v>394</v>
      </c>
      <c r="B42" s="195" t="s">
        <v>534</v>
      </c>
      <c r="C42" s="196" t="s">
        <v>439</v>
      </c>
      <c r="D42" s="195" t="s">
        <v>440</v>
      </c>
      <c r="E42" s="197" t="s">
        <v>12</v>
      </c>
      <c r="F42" s="197">
        <v>14</v>
      </c>
      <c r="G42" s="198">
        <v>228.57</v>
      </c>
      <c r="H42" s="199">
        <v>205.08</v>
      </c>
    </row>
    <row r="43" spans="1:8" ht="15">
      <c r="A43" s="194" t="s">
        <v>394</v>
      </c>
      <c r="B43" s="195" t="s">
        <v>535</v>
      </c>
      <c r="C43" s="196" t="s">
        <v>152</v>
      </c>
      <c r="D43" s="195" t="s">
        <v>317</v>
      </c>
      <c r="E43" s="197" t="s">
        <v>12</v>
      </c>
      <c r="F43" s="197">
        <v>19.95</v>
      </c>
      <c r="G43" s="198">
        <v>333.64</v>
      </c>
      <c r="H43" s="199">
        <v>299.35000000000002</v>
      </c>
    </row>
    <row r="44" spans="1:8" ht="15">
      <c r="A44" s="194" t="s">
        <v>394</v>
      </c>
      <c r="B44" s="195" t="s">
        <v>536</v>
      </c>
      <c r="C44" s="196" t="s">
        <v>537</v>
      </c>
      <c r="D44" s="195" t="s">
        <v>317</v>
      </c>
      <c r="E44" s="197" t="s">
        <v>12</v>
      </c>
      <c r="F44" s="197">
        <v>19.95</v>
      </c>
      <c r="G44" s="198">
        <v>333.64</v>
      </c>
      <c r="H44" s="199">
        <v>299.35000000000002</v>
      </c>
    </row>
    <row r="45" spans="1:8" ht="15">
      <c r="A45" s="194" t="s">
        <v>394</v>
      </c>
      <c r="B45" s="195" t="s">
        <v>538</v>
      </c>
      <c r="C45" s="196" t="s">
        <v>153</v>
      </c>
      <c r="D45" s="195" t="s">
        <v>318</v>
      </c>
      <c r="E45" s="197" t="s">
        <v>12</v>
      </c>
      <c r="F45" s="197">
        <v>34.950000000000003</v>
      </c>
      <c r="G45" s="198">
        <v>587.22</v>
      </c>
      <c r="H45" s="199">
        <v>526.86</v>
      </c>
    </row>
    <row r="46" spans="1:8" ht="15">
      <c r="A46" s="194" t="s">
        <v>394</v>
      </c>
      <c r="B46" s="195" t="s">
        <v>539</v>
      </c>
      <c r="C46" s="196" t="s">
        <v>540</v>
      </c>
      <c r="D46" s="195" t="s">
        <v>318</v>
      </c>
      <c r="E46" s="197" t="s">
        <v>12</v>
      </c>
      <c r="F46" s="197">
        <v>34.950000000000003</v>
      </c>
      <c r="G46" s="198">
        <v>587.22</v>
      </c>
      <c r="H46" s="199">
        <v>526.86</v>
      </c>
    </row>
    <row r="47" spans="1:8" ht="15">
      <c r="A47" s="194" t="s">
        <v>394</v>
      </c>
      <c r="B47" s="195" t="s">
        <v>541</v>
      </c>
      <c r="C47" s="196" t="s">
        <v>155</v>
      </c>
      <c r="D47" s="195" t="s">
        <v>319</v>
      </c>
      <c r="E47" s="197" t="s">
        <v>12</v>
      </c>
      <c r="F47" s="197">
        <v>19.95</v>
      </c>
      <c r="G47" s="198">
        <v>333.64</v>
      </c>
      <c r="H47" s="199">
        <v>299.35000000000002</v>
      </c>
    </row>
    <row r="48" spans="1:8" ht="15">
      <c r="A48" s="194" t="s">
        <v>394</v>
      </c>
      <c r="B48" s="195" t="s">
        <v>542</v>
      </c>
      <c r="C48" s="196" t="s">
        <v>543</v>
      </c>
      <c r="D48" s="195" t="s">
        <v>319</v>
      </c>
      <c r="E48" s="197" t="s">
        <v>12</v>
      </c>
      <c r="F48" s="197">
        <v>19.95</v>
      </c>
      <c r="G48" s="198">
        <v>333.64</v>
      </c>
      <c r="H48" s="199">
        <v>299.35000000000002</v>
      </c>
    </row>
    <row r="49" spans="1:8" ht="15">
      <c r="A49" s="194" t="s">
        <v>394</v>
      </c>
      <c r="B49" s="195" t="s">
        <v>544</v>
      </c>
      <c r="C49" s="196" t="s">
        <v>545</v>
      </c>
      <c r="D49" s="195" t="s">
        <v>321</v>
      </c>
      <c r="E49" s="197" t="s">
        <v>12</v>
      </c>
      <c r="F49" s="197">
        <v>19.95</v>
      </c>
      <c r="G49" s="198">
        <v>333.64</v>
      </c>
      <c r="H49" s="199">
        <v>299.35000000000002</v>
      </c>
    </row>
    <row r="50" spans="1:8" ht="15">
      <c r="A50" s="194" t="s">
        <v>394</v>
      </c>
      <c r="B50" s="195" t="s">
        <v>546</v>
      </c>
      <c r="C50" s="196" t="s">
        <v>157</v>
      </c>
      <c r="D50" s="195" t="s">
        <v>321</v>
      </c>
      <c r="E50" s="197" t="s">
        <v>12</v>
      </c>
      <c r="F50" s="197">
        <v>19.95</v>
      </c>
      <c r="G50" s="198">
        <v>333.64</v>
      </c>
      <c r="H50" s="199">
        <v>299.35000000000002</v>
      </c>
    </row>
    <row r="51" spans="1:8" ht="15">
      <c r="A51" s="194" t="s">
        <v>394</v>
      </c>
      <c r="B51" s="195" t="s">
        <v>547</v>
      </c>
      <c r="C51" s="196" t="s">
        <v>156</v>
      </c>
      <c r="D51" s="195" t="s">
        <v>320</v>
      </c>
      <c r="E51" s="197" t="s">
        <v>12</v>
      </c>
      <c r="F51" s="197">
        <v>19.95</v>
      </c>
      <c r="G51" s="198">
        <v>333.64</v>
      </c>
      <c r="H51" s="199">
        <v>299.35000000000002</v>
      </c>
    </row>
    <row r="52" spans="1:8" ht="15">
      <c r="A52" s="194" t="s">
        <v>394</v>
      </c>
      <c r="B52" s="195" t="s">
        <v>548</v>
      </c>
      <c r="C52" s="196" t="s">
        <v>549</v>
      </c>
      <c r="D52" s="195" t="s">
        <v>320</v>
      </c>
      <c r="E52" s="197" t="s">
        <v>12</v>
      </c>
      <c r="F52" s="197">
        <v>19.95</v>
      </c>
      <c r="G52" s="198">
        <v>333.64</v>
      </c>
      <c r="H52" s="199">
        <v>299.35000000000002</v>
      </c>
    </row>
    <row r="53" spans="1:8" ht="15">
      <c r="A53" s="194" t="s">
        <v>394</v>
      </c>
      <c r="B53" s="195" t="s">
        <v>550</v>
      </c>
      <c r="C53" s="196" t="s">
        <v>78</v>
      </c>
      <c r="D53" s="195" t="s">
        <v>253</v>
      </c>
      <c r="E53" s="197" t="s">
        <v>12</v>
      </c>
      <c r="F53" s="197">
        <v>25.75</v>
      </c>
      <c r="G53" s="198">
        <v>526.87</v>
      </c>
      <c r="H53" s="199">
        <v>472.7</v>
      </c>
    </row>
    <row r="54" spans="1:8" ht="15">
      <c r="A54" s="194" t="s">
        <v>394</v>
      </c>
      <c r="B54" s="195" t="s">
        <v>301</v>
      </c>
      <c r="C54" s="196" t="s">
        <v>322</v>
      </c>
      <c r="D54" s="195" t="s">
        <v>551</v>
      </c>
      <c r="E54" s="197" t="s">
        <v>12</v>
      </c>
      <c r="F54" s="197">
        <v>30.55</v>
      </c>
      <c r="G54" s="198">
        <v>783.83</v>
      </c>
      <c r="H54" s="199">
        <v>703.24</v>
      </c>
    </row>
    <row r="55" spans="1:8" ht="15">
      <c r="A55" s="194" t="s">
        <v>394</v>
      </c>
      <c r="B55" s="195" t="s">
        <v>243</v>
      </c>
      <c r="C55" s="196" t="s">
        <v>247</v>
      </c>
      <c r="D55" s="195" t="s">
        <v>244</v>
      </c>
      <c r="E55" s="197" t="s">
        <v>12</v>
      </c>
      <c r="F55" s="197">
        <v>30.55</v>
      </c>
      <c r="G55" s="198">
        <v>783.83</v>
      </c>
      <c r="H55" s="199">
        <v>703.24</v>
      </c>
    </row>
    <row r="56" spans="1:8" ht="15">
      <c r="A56" s="194" t="s">
        <v>394</v>
      </c>
      <c r="B56" s="195" t="s">
        <v>552</v>
      </c>
      <c r="C56" s="196" t="s">
        <v>144</v>
      </c>
      <c r="D56" s="195" t="s">
        <v>323</v>
      </c>
      <c r="E56" s="197" t="s">
        <v>12</v>
      </c>
      <c r="F56" s="197">
        <v>33</v>
      </c>
      <c r="G56" s="198">
        <v>515.19000000000005</v>
      </c>
      <c r="H56" s="199">
        <v>462.22</v>
      </c>
    </row>
    <row r="57" spans="1:8" ht="15">
      <c r="A57" s="194" t="s">
        <v>394</v>
      </c>
      <c r="B57" s="195" t="s">
        <v>389</v>
      </c>
      <c r="C57" s="196" t="s">
        <v>390</v>
      </c>
      <c r="D57" s="195" t="s">
        <v>441</v>
      </c>
      <c r="E57" s="197" t="s">
        <v>12</v>
      </c>
      <c r="F57" s="197">
        <v>31.45</v>
      </c>
      <c r="G57" s="198">
        <v>490.66</v>
      </c>
      <c r="H57" s="199">
        <v>440.21</v>
      </c>
    </row>
    <row r="58" spans="1:8" ht="15">
      <c r="A58" s="194" t="s">
        <v>394</v>
      </c>
      <c r="B58" s="195" t="s">
        <v>553</v>
      </c>
      <c r="C58" s="196" t="s">
        <v>254</v>
      </c>
      <c r="D58" s="195" t="s">
        <v>554</v>
      </c>
      <c r="E58" s="197" t="s">
        <v>12</v>
      </c>
      <c r="F58" s="197">
        <v>22.2</v>
      </c>
      <c r="G58" s="198">
        <v>453.55</v>
      </c>
      <c r="H58" s="199">
        <v>406.93</v>
      </c>
    </row>
    <row r="59" spans="1:8" ht="15">
      <c r="A59" s="194" t="s">
        <v>394</v>
      </c>
      <c r="B59" s="195" t="s">
        <v>555</v>
      </c>
      <c r="C59" s="196" t="s">
        <v>222</v>
      </c>
      <c r="D59" s="195" t="s">
        <v>324</v>
      </c>
      <c r="E59" s="197" t="s">
        <v>12</v>
      </c>
      <c r="F59" s="197">
        <v>9.5</v>
      </c>
      <c r="G59" s="198">
        <v>226.32</v>
      </c>
      <c r="H59" s="199">
        <v>203.06</v>
      </c>
    </row>
    <row r="60" spans="1:8" ht="15">
      <c r="A60" s="194" t="s">
        <v>394</v>
      </c>
      <c r="B60" s="195" t="s">
        <v>482</v>
      </c>
      <c r="C60" s="196" t="s">
        <v>483</v>
      </c>
      <c r="D60" s="195" t="s">
        <v>324</v>
      </c>
      <c r="E60" s="197" t="s">
        <v>12</v>
      </c>
      <c r="F60" s="197">
        <v>18.899999999999999</v>
      </c>
      <c r="G60" s="198">
        <v>451.51</v>
      </c>
      <c r="H60" s="199">
        <v>405.1</v>
      </c>
    </row>
    <row r="61" spans="1:8" ht="15">
      <c r="A61" s="194" t="s">
        <v>394</v>
      </c>
      <c r="B61" s="195" t="s">
        <v>556</v>
      </c>
      <c r="C61" s="196" t="s">
        <v>226</v>
      </c>
      <c r="D61" s="195" t="s">
        <v>557</v>
      </c>
      <c r="E61" s="197" t="s">
        <v>12</v>
      </c>
      <c r="F61" s="197">
        <v>15.95</v>
      </c>
      <c r="G61" s="198">
        <v>406.59</v>
      </c>
      <c r="H61" s="199">
        <v>364.8</v>
      </c>
    </row>
    <row r="62" spans="1:8" ht="15">
      <c r="A62" s="194" t="s">
        <v>394</v>
      </c>
      <c r="B62" s="195" t="s">
        <v>385</v>
      </c>
      <c r="C62" s="196" t="s">
        <v>386</v>
      </c>
      <c r="D62" s="195" t="s">
        <v>558</v>
      </c>
      <c r="E62" s="197" t="s">
        <v>12</v>
      </c>
      <c r="F62" s="197">
        <v>15.95</v>
      </c>
      <c r="G62" s="198">
        <v>406.59</v>
      </c>
      <c r="H62" s="199">
        <v>364.8</v>
      </c>
    </row>
    <row r="63" spans="1:8" ht="15">
      <c r="A63" s="194" t="s">
        <v>394</v>
      </c>
      <c r="B63" s="195" t="s">
        <v>559</v>
      </c>
      <c r="C63" s="196" t="s">
        <v>225</v>
      </c>
      <c r="D63" s="195" t="s">
        <v>327</v>
      </c>
      <c r="E63" s="197" t="s">
        <v>12</v>
      </c>
      <c r="F63" s="197">
        <v>48.75</v>
      </c>
      <c r="G63" s="198">
        <v>737.29</v>
      </c>
      <c r="H63" s="199">
        <v>661.48</v>
      </c>
    </row>
    <row r="64" spans="1:8" ht="15">
      <c r="A64" s="194" t="s">
        <v>394</v>
      </c>
      <c r="B64" s="195" t="s">
        <v>560</v>
      </c>
      <c r="C64" s="196" t="s">
        <v>79</v>
      </c>
      <c r="D64" s="195" t="s">
        <v>328</v>
      </c>
      <c r="E64" s="197" t="s">
        <v>12</v>
      </c>
      <c r="F64" s="197">
        <v>14.75</v>
      </c>
      <c r="G64" s="198">
        <v>260.47000000000003</v>
      </c>
      <c r="H64" s="199">
        <v>233.7</v>
      </c>
    </row>
    <row r="65" spans="1:8" ht="15">
      <c r="A65" s="194" t="s">
        <v>394</v>
      </c>
      <c r="B65" s="195" t="s">
        <v>353</v>
      </c>
      <c r="C65" s="196" t="s">
        <v>354</v>
      </c>
      <c r="D65" s="195" t="s">
        <v>398</v>
      </c>
      <c r="E65" s="197" t="s">
        <v>12</v>
      </c>
      <c r="F65" s="197">
        <v>27.1</v>
      </c>
      <c r="G65" s="198">
        <v>797.43</v>
      </c>
      <c r="H65" s="199">
        <v>715.45</v>
      </c>
    </row>
    <row r="66" spans="1:8" ht="15">
      <c r="A66" s="194" t="s">
        <v>394</v>
      </c>
      <c r="B66" s="195" t="s">
        <v>561</v>
      </c>
      <c r="C66" s="196" t="s">
        <v>85</v>
      </c>
      <c r="D66" s="195" t="s">
        <v>255</v>
      </c>
      <c r="E66" s="197" t="s">
        <v>12</v>
      </c>
      <c r="F66" s="197">
        <v>31.2</v>
      </c>
      <c r="G66" s="198">
        <v>652.4</v>
      </c>
      <c r="H66" s="199">
        <v>585.32000000000005</v>
      </c>
    </row>
    <row r="67" spans="1:8" ht="15">
      <c r="A67" s="194" t="s">
        <v>394</v>
      </c>
      <c r="B67" s="195" t="s">
        <v>562</v>
      </c>
      <c r="C67" s="196" t="s">
        <v>257</v>
      </c>
      <c r="D67" s="195" t="s">
        <v>330</v>
      </c>
      <c r="E67" s="197" t="s">
        <v>12</v>
      </c>
      <c r="F67" s="197">
        <v>13.22</v>
      </c>
      <c r="G67" s="198">
        <v>326.07</v>
      </c>
      <c r="H67" s="199">
        <v>188.91</v>
      </c>
    </row>
    <row r="68" spans="1:8" ht="15">
      <c r="A68" s="194" t="s">
        <v>394</v>
      </c>
      <c r="B68" s="195" t="s">
        <v>563</v>
      </c>
      <c r="C68" s="196" t="s">
        <v>258</v>
      </c>
      <c r="D68" s="195" t="s">
        <v>331</v>
      </c>
      <c r="E68" s="197" t="s">
        <v>12</v>
      </c>
      <c r="F68" s="197">
        <v>13.22</v>
      </c>
      <c r="G68" s="198">
        <v>326.07</v>
      </c>
      <c r="H68" s="199">
        <v>188.91</v>
      </c>
    </row>
    <row r="69" spans="1:8" ht="15">
      <c r="A69" s="194" t="s">
        <v>394</v>
      </c>
      <c r="B69" s="195" t="s">
        <v>564</v>
      </c>
      <c r="C69" s="196" t="s">
        <v>256</v>
      </c>
      <c r="D69" s="195" t="s">
        <v>329</v>
      </c>
      <c r="E69" s="197" t="s">
        <v>12</v>
      </c>
      <c r="F69" s="197">
        <v>13.22</v>
      </c>
      <c r="G69" s="198">
        <v>326.07</v>
      </c>
      <c r="H69" s="199">
        <v>188.91</v>
      </c>
    </row>
    <row r="70" spans="1:8" ht="15">
      <c r="A70" s="194" t="s">
        <v>394</v>
      </c>
      <c r="B70" s="195" t="s">
        <v>359</v>
      </c>
      <c r="C70" s="196" t="s">
        <v>360</v>
      </c>
      <c r="D70" s="195" t="s">
        <v>399</v>
      </c>
      <c r="E70" s="197" t="s">
        <v>12</v>
      </c>
      <c r="F70" s="197">
        <v>11.75</v>
      </c>
      <c r="G70" s="198">
        <v>336.93</v>
      </c>
      <c r="H70" s="199">
        <v>253.35</v>
      </c>
    </row>
    <row r="71" spans="1:8" ht="15">
      <c r="A71" s="194" t="s">
        <v>394</v>
      </c>
      <c r="B71" s="195" t="s">
        <v>361</v>
      </c>
      <c r="C71" s="196" t="s">
        <v>362</v>
      </c>
      <c r="D71" s="195" t="s">
        <v>565</v>
      </c>
      <c r="E71" s="197" t="s">
        <v>12</v>
      </c>
      <c r="F71" s="197">
        <v>11.75</v>
      </c>
      <c r="G71" s="198">
        <v>336.93</v>
      </c>
      <c r="H71" s="199">
        <v>253.35</v>
      </c>
    </row>
    <row r="72" spans="1:8" ht="15">
      <c r="A72" s="194" t="s">
        <v>394</v>
      </c>
      <c r="B72" s="195" t="s">
        <v>566</v>
      </c>
      <c r="C72" s="196" t="s">
        <v>84</v>
      </c>
      <c r="D72" s="195" t="s">
        <v>332</v>
      </c>
      <c r="E72" s="197" t="s">
        <v>12</v>
      </c>
      <c r="F72" s="197">
        <v>17.95</v>
      </c>
      <c r="G72" s="198">
        <v>401.17</v>
      </c>
      <c r="H72" s="199">
        <v>359.92</v>
      </c>
    </row>
    <row r="73" spans="1:8" ht="15">
      <c r="A73" s="194" t="s">
        <v>394</v>
      </c>
      <c r="B73" s="195" t="s">
        <v>567</v>
      </c>
      <c r="C73" s="196" t="s">
        <v>259</v>
      </c>
      <c r="D73" s="195" t="s">
        <v>260</v>
      </c>
      <c r="E73" s="197" t="s">
        <v>12</v>
      </c>
      <c r="F73" s="197">
        <v>50</v>
      </c>
      <c r="G73" s="198">
        <v>912.29</v>
      </c>
      <c r="H73" s="199">
        <v>818.48</v>
      </c>
    </row>
    <row r="74" spans="1:8" ht="15">
      <c r="A74" s="194" t="s">
        <v>394</v>
      </c>
      <c r="B74" s="195" t="s">
        <v>568</v>
      </c>
      <c r="C74" s="196" t="s">
        <v>261</v>
      </c>
      <c r="D74" s="195" t="s">
        <v>333</v>
      </c>
      <c r="E74" s="197" t="s">
        <v>12</v>
      </c>
      <c r="F74" s="197">
        <v>54.75</v>
      </c>
      <c r="G74" s="198">
        <v>1020.27</v>
      </c>
      <c r="H74" s="199">
        <v>915.36</v>
      </c>
    </row>
    <row r="75" spans="1:8" ht="15">
      <c r="A75" s="194" t="s">
        <v>394</v>
      </c>
      <c r="B75" s="195" t="s">
        <v>569</v>
      </c>
      <c r="C75" s="196" t="s">
        <v>82</v>
      </c>
      <c r="D75" s="195" t="s">
        <v>334</v>
      </c>
      <c r="E75" s="197" t="s">
        <v>12</v>
      </c>
      <c r="F75" s="197">
        <v>23.75</v>
      </c>
      <c r="G75" s="198">
        <v>386.65</v>
      </c>
      <c r="H75" s="199">
        <v>346.9</v>
      </c>
    </row>
    <row r="76" spans="1:8" ht="15">
      <c r="A76" s="194" t="s">
        <v>394</v>
      </c>
      <c r="B76" s="195" t="s">
        <v>570</v>
      </c>
      <c r="C76" s="196" t="s">
        <v>154</v>
      </c>
      <c r="D76" s="195" t="s">
        <v>335</v>
      </c>
      <c r="E76" s="197" t="s">
        <v>12</v>
      </c>
      <c r="F76" s="197">
        <v>23</v>
      </c>
      <c r="G76" s="198">
        <v>468.05</v>
      </c>
      <c r="H76" s="199">
        <v>419.93</v>
      </c>
    </row>
    <row r="77" spans="1:8" ht="15">
      <c r="A77" s="194" t="s">
        <v>394</v>
      </c>
      <c r="B77" s="195" t="s">
        <v>571</v>
      </c>
      <c r="C77" s="196" t="s">
        <v>130</v>
      </c>
      <c r="D77" s="195" t="s">
        <v>572</v>
      </c>
      <c r="E77" s="197" t="s">
        <v>12</v>
      </c>
      <c r="F77" s="197">
        <v>10.95</v>
      </c>
      <c r="G77" s="198">
        <v>236.19</v>
      </c>
      <c r="H77" s="199">
        <v>211.92</v>
      </c>
    </row>
    <row r="78" spans="1:8" ht="15">
      <c r="A78" s="194" t="s">
        <v>394</v>
      </c>
      <c r="B78" s="195" t="s">
        <v>573</v>
      </c>
      <c r="C78" s="196" t="s">
        <v>77</v>
      </c>
      <c r="D78" s="195" t="s">
        <v>336</v>
      </c>
      <c r="E78" s="197" t="s">
        <v>12</v>
      </c>
      <c r="F78" s="197">
        <v>30.95</v>
      </c>
      <c r="G78" s="198">
        <v>637.02</v>
      </c>
      <c r="H78" s="199">
        <v>571.53</v>
      </c>
    </row>
    <row r="79" spans="1:8" ht="15">
      <c r="A79" s="194" t="s">
        <v>394</v>
      </c>
      <c r="B79" s="195" t="s">
        <v>299</v>
      </c>
      <c r="C79" s="196" t="s">
        <v>325</v>
      </c>
      <c r="D79" s="195" t="s">
        <v>326</v>
      </c>
      <c r="E79" s="197" t="s">
        <v>12</v>
      </c>
      <c r="F79" s="197">
        <v>8</v>
      </c>
      <c r="G79" s="198">
        <v>254.08</v>
      </c>
      <c r="H79" s="199">
        <v>133.72999999999999</v>
      </c>
    </row>
    <row r="80" spans="1:8" ht="15">
      <c r="A80" s="194" t="s">
        <v>394</v>
      </c>
      <c r="B80" s="195" t="s">
        <v>574</v>
      </c>
      <c r="C80" s="196" t="s">
        <v>92</v>
      </c>
      <c r="D80" s="195" t="s">
        <v>400</v>
      </c>
      <c r="E80" s="197" t="s">
        <v>12</v>
      </c>
      <c r="F80" s="197">
        <v>8.3000000000000007</v>
      </c>
      <c r="G80" s="198">
        <v>175.95</v>
      </c>
      <c r="H80" s="199">
        <v>157.86000000000001</v>
      </c>
    </row>
    <row r="81" spans="1:8" ht="15">
      <c r="A81" s="194" t="s">
        <v>394</v>
      </c>
      <c r="B81" s="195" t="s">
        <v>575</v>
      </c>
      <c r="C81" s="196" t="s">
        <v>96</v>
      </c>
      <c r="D81" s="195" t="s">
        <v>401</v>
      </c>
      <c r="E81" s="197" t="s">
        <v>12</v>
      </c>
      <c r="F81" s="197">
        <v>8.3000000000000007</v>
      </c>
      <c r="G81" s="198">
        <v>165.57</v>
      </c>
      <c r="H81" s="199">
        <v>148.55000000000001</v>
      </c>
    </row>
    <row r="82" spans="1:8" ht="15">
      <c r="A82" s="194" t="s">
        <v>394</v>
      </c>
      <c r="B82" s="195" t="s">
        <v>576</v>
      </c>
      <c r="C82" s="196" t="s">
        <v>93</v>
      </c>
      <c r="D82" s="195" t="s">
        <v>94</v>
      </c>
      <c r="E82" s="197" t="s">
        <v>12</v>
      </c>
      <c r="F82" s="197">
        <v>8.3000000000000007</v>
      </c>
      <c r="G82" s="198">
        <v>174.86</v>
      </c>
      <c r="H82" s="199">
        <v>156.88</v>
      </c>
    </row>
    <row r="83" spans="1:8" ht="15">
      <c r="A83" s="194" t="s">
        <v>394</v>
      </c>
      <c r="B83" s="195" t="s">
        <v>577</v>
      </c>
      <c r="C83" s="196" t="s">
        <v>97</v>
      </c>
      <c r="D83" s="195" t="s">
        <v>578</v>
      </c>
      <c r="E83" s="197" t="s">
        <v>12</v>
      </c>
      <c r="F83" s="197">
        <v>5.95</v>
      </c>
      <c r="G83" s="198">
        <v>118.04</v>
      </c>
      <c r="H83" s="199">
        <v>105.9</v>
      </c>
    </row>
    <row r="84" spans="1:8" ht="15">
      <c r="A84" s="194" t="s">
        <v>394</v>
      </c>
      <c r="B84" s="195" t="s">
        <v>579</v>
      </c>
      <c r="C84" s="196" t="s">
        <v>95</v>
      </c>
      <c r="D84" s="195" t="s">
        <v>402</v>
      </c>
      <c r="E84" s="197" t="s">
        <v>12</v>
      </c>
      <c r="F84" s="197">
        <v>8.3000000000000007</v>
      </c>
      <c r="G84" s="198">
        <v>165.57</v>
      </c>
      <c r="H84" s="199">
        <v>148.55000000000001</v>
      </c>
    </row>
    <row r="85" spans="1:8" ht="15">
      <c r="A85" s="194" t="s">
        <v>394</v>
      </c>
      <c r="B85" s="195" t="s">
        <v>580</v>
      </c>
      <c r="C85" s="196" t="s">
        <v>202</v>
      </c>
      <c r="D85" s="195" t="s">
        <v>442</v>
      </c>
      <c r="E85" s="197" t="s">
        <v>12</v>
      </c>
      <c r="F85" s="197">
        <v>8.3000000000000007</v>
      </c>
      <c r="G85" s="198">
        <v>174.86</v>
      </c>
      <c r="H85" s="199">
        <v>156.88</v>
      </c>
    </row>
    <row r="86" spans="1:8" ht="15">
      <c r="A86" s="194" t="s">
        <v>394</v>
      </c>
      <c r="B86" s="195" t="s">
        <v>581</v>
      </c>
      <c r="C86" s="196" t="s">
        <v>159</v>
      </c>
      <c r="D86" s="195" t="s">
        <v>404</v>
      </c>
      <c r="E86" s="197" t="s">
        <v>12</v>
      </c>
      <c r="F86" s="197">
        <v>16.75</v>
      </c>
      <c r="G86" s="198">
        <v>322.56</v>
      </c>
      <c r="H86" s="199">
        <v>289.39999999999998</v>
      </c>
    </row>
    <row r="87" spans="1:8" ht="15">
      <c r="A87" s="194" t="s">
        <v>394</v>
      </c>
      <c r="B87" s="195" t="s">
        <v>582</v>
      </c>
      <c r="C87" s="196" t="s">
        <v>158</v>
      </c>
      <c r="D87" s="195" t="s">
        <v>403</v>
      </c>
      <c r="E87" s="197" t="s">
        <v>12</v>
      </c>
      <c r="F87" s="197">
        <v>16.75</v>
      </c>
      <c r="G87" s="198">
        <v>322.56</v>
      </c>
      <c r="H87" s="199">
        <v>289.39999999999998</v>
      </c>
    </row>
    <row r="88" spans="1:8" ht="15">
      <c r="A88" s="194" t="s">
        <v>394</v>
      </c>
      <c r="B88" s="195" t="s">
        <v>583</v>
      </c>
      <c r="C88" s="196" t="s">
        <v>162</v>
      </c>
      <c r="D88" s="195" t="s">
        <v>405</v>
      </c>
      <c r="E88" s="197" t="s">
        <v>12</v>
      </c>
      <c r="F88" s="197">
        <v>26.35</v>
      </c>
      <c r="G88" s="198">
        <v>507.46</v>
      </c>
      <c r="H88" s="199">
        <v>455.28</v>
      </c>
    </row>
    <row r="89" spans="1:8" ht="15">
      <c r="A89" s="194" t="s">
        <v>394</v>
      </c>
      <c r="B89" s="195" t="s">
        <v>584</v>
      </c>
      <c r="C89" s="196" t="s">
        <v>161</v>
      </c>
      <c r="D89" s="195" t="s">
        <v>406</v>
      </c>
      <c r="E89" s="197" t="s">
        <v>12</v>
      </c>
      <c r="F89" s="197">
        <v>26.35</v>
      </c>
      <c r="G89" s="198">
        <v>507.46</v>
      </c>
      <c r="H89" s="199">
        <v>455.28</v>
      </c>
    </row>
    <row r="90" spans="1:8" ht="15">
      <c r="A90" s="194" t="s">
        <v>394</v>
      </c>
      <c r="B90" s="195" t="s">
        <v>585</v>
      </c>
      <c r="C90" s="196" t="s">
        <v>165</v>
      </c>
      <c r="D90" s="195" t="s">
        <v>407</v>
      </c>
      <c r="E90" s="197" t="s">
        <v>12</v>
      </c>
      <c r="F90" s="197">
        <v>32.65</v>
      </c>
      <c r="G90" s="198">
        <v>628.95000000000005</v>
      </c>
      <c r="H90" s="199">
        <v>564.29999999999995</v>
      </c>
    </row>
    <row r="91" spans="1:8" ht="15">
      <c r="A91" s="194" t="s">
        <v>394</v>
      </c>
      <c r="B91" s="195" t="s">
        <v>586</v>
      </c>
      <c r="C91" s="196" t="s">
        <v>164</v>
      </c>
      <c r="D91" s="195" t="s">
        <v>408</v>
      </c>
      <c r="E91" s="197" t="s">
        <v>12</v>
      </c>
      <c r="F91" s="197">
        <v>14.2</v>
      </c>
      <c r="G91" s="198">
        <v>273.47000000000003</v>
      </c>
      <c r="H91" s="199">
        <v>245.35</v>
      </c>
    </row>
    <row r="92" spans="1:8" ht="15">
      <c r="A92" s="194" t="s">
        <v>394</v>
      </c>
      <c r="B92" s="195" t="s">
        <v>587</v>
      </c>
      <c r="C92" s="196" t="s">
        <v>168</v>
      </c>
      <c r="D92" s="195" t="s">
        <v>409</v>
      </c>
      <c r="E92" s="197" t="s">
        <v>12</v>
      </c>
      <c r="F92" s="197">
        <v>32.65</v>
      </c>
      <c r="G92" s="198">
        <v>628.95000000000005</v>
      </c>
      <c r="H92" s="199">
        <v>564.29999999999995</v>
      </c>
    </row>
    <row r="93" spans="1:8" ht="15">
      <c r="A93" s="194" t="s">
        <v>394</v>
      </c>
      <c r="B93" s="195" t="s">
        <v>588</v>
      </c>
      <c r="C93" s="196" t="s">
        <v>163</v>
      </c>
      <c r="D93" s="195" t="s">
        <v>410</v>
      </c>
      <c r="E93" s="197" t="s">
        <v>12</v>
      </c>
      <c r="F93" s="197">
        <v>13.1</v>
      </c>
      <c r="G93" s="198">
        <v>252.29</v>
      </c>
      <c r="H93" s="199">
        <v>226.35</v>
      </c>
    </row>
    <row r="94" spans="1:8" ht="15">
      <c r="A94" s="194" t="s">
        <v>394</v>
      </c>
      <c r="B94" s="195" t="s">
        <v>589</v>
      </c>
      <c r="C94" s="196" t="s">
        <v>167</v>
      </c>
      <c r="D94" s="195" t="s">
        <v>411</v>
      </c>
      <c r="E94" s="197" t="s">
        <v>12</v>
      </c>
      <c r="F94" s="197">
        <v>43.35</v>
      </c>
      <c r="G94" s="198">
        <v>834.93</v>
      </c>
      <c r="H94" s="199">
        <v>749.09</v>
      </c>
    </row>
    <row r="95" spans="1:8" ht="15">
      <c r="A95" s="194" t="s">
        <v>394</v>
      </c>
      <c r="B95" s="195" t="s">
        <v>590</v>
      </c>
      <c r="C95" s="196" t="s">
        <v>166</v>
      </c>
      <c r="D95" s="195" t="s">
        <v>412</v>
      </c>
      <c r="E95" s="197" t="s">
        <v>12</v>
      </c>
      <c r="F95" s="197">
        <v>32.65</v>
      </c>
      <c r="G95" s="198">
        <v>628.95000000000005</v>
      </c>
      <c r="H95" s="199">
        <v>564.29999999999995</v>
      </c>
    </row>
    <row r="96" spans="1:8" ht="15">
      <c r="A96" s="194" t="s">
        <v>394</v>
      </c>
      <c r="B96" s="195" t="s">
        <v>591</v>
      </c>
      <c r="C96" s="196" t="s">
        <v>160</v>
      </c>
      <c r="D96" s="195" t="s">
        <v>413</v>
      </c>
      <c r="E96" s="197" t="s">
        <v>12</v>
      </c>
      <c r="F96" s="197">
        <v>12.7</v>
      </c>
      <c r="G96" s="198">
        <v>244.58</v>
      </c>
      <c r="H96" s="199">
        <v>219.43</v>
      </c>
    </row>
    <row r="97" spans="1:9" ht="15">
      <c r="A97" s="194" t="s">
        <v>394</v>
      </c>
      <c r="B97" s="195" t="s">
        <v>592</v>
      </c>
      <c r="C97" s="196" t="s">
        <v>169</v>
      </c>
      <c r="D97" s="195" t="s">
        <v>414</v>
      </c>
      <c r="E97" s="197" t="s">
        <v>12</v>
      </c>
      <c r="F97" s="197">
        <v>15.3</v>
      </c>
      <c r="G97" s="198">
        <v>351.73</v>
      </c>
      <c r="H97" s="199">
        <v>279.38</v>
      </c>
    </row>
    <row r="98" spans="1:9" ht="15">
      <c r="A98" s="194"/>
      <c r="B98" s="200"/>
      <c r="C98" s="201"/>
      <c r="D98" s="195"/>
      <c r="E98" s="202"/>
      <c r="F98" s="197"/>
      <c r="G98" s="203"/>
      <c r="H98" s="204"/>
    </row>
    <row r="99" spans="1:9" ht="18.75">
      <c r="A99" s="194"/>
      <c r="B99" s="200"/>
      <c r="C99" s="201"/>
      <c r="D99" s="205" t="s">
        <v>415</v>
      </c>
      <c r="E99" s="202"/>
      <c r="F99" s="197"/>
      <c r="G99" s="203"/>
      <c r="H99" s="204"/>
      <c r="I99" s="198">
        <v>1104.92</v>
      </c>
    </row>
    <row r="100" spans="1:9" ht="15">
      <c r="A100" s="194" t="s">
        <v>394</v>
      </c>
      <c r="B100" s="195" t="s">
        <v>593</v>
      </c>
      <c r="C100" s="196" t="s">
        <v>91</v>
      </c>
      <c r="D100" s="195" t="s">
        <v>416</v>
      </c>
      <c r="E100" s="197" t="s">
        <v>12</v>
      </c>
      <c r="F100" s="197">
        <v>68.849999999999994</v>
      </c>
      <c r="G100" s="198">
        <v>1315.8799999999999</v>
      </c>
      <c r="H100" s="198">
        <v>1180.6100000000001</v>
      </c>
      <c r="I100" s="198">
        <v>1104.92</v>
      </c>
    </row>
    <row r="101" spans="1:9" ht="15">
      <c r="A101" s="194" t="s">
        <v>394</v>
      </c>
      <c r="B101" s="195" t="s">
        <v>594</v>
      </c>
      <c r="C101" s="196" t="s">
        <v>86</v>
      </c>
      <c r="D101" s="195" t="s">
        <v>87</v>
      </c>
      <c r="E101" s="197" t="s">
        <v>12</v>
      </c>
      <c r="F101" s="197">
        <v>68.849999999999994</v>
      </c>
      <c r="G101" s="198">
        <v>1315.8799999999999</v>
      </c>
      <c r="H101" s="198">
        <v>1180.6100000000001</v>
      </c>
      <c r="I101" s="198">
        <v>1104.92</v>
      </c>
    </row>
    <row r="102" spans="1:9" ht="15">
      <c r="A102" s="194" t="s">
        <v>394</v>
      </c>
      <c r="B102" s="195" t="s">
        <v>595</v>
      </c>
      <c r="C102" s="196" t="s">
        <v>89</v>
      </c>
      <c r="D102" s="195" t="s">
        <v>90</v>
      </c>
      <c r="E102" s="197" t="s">
        <v>12</v>
      </c>
      <c r="F102" s="197">
        <v>68.849999999999994</v>
      </c>
      <c r="G102" s="198">
        <v>1315.8799999999999</v>
      </c>
      <c r="H102" s="198">
        <v>1180.6100000000001</v>
      </c>
      <c r="I102" s="198">
        <v>1104.92</v>
      </c>
    </row>
    <row r="103" spans="1:9" ht="15">
      <c r="A103" s="194" t="s">
        <v>394</v>
      </c>
      <c r="B103" s="195" t="s">
        <v>596</v>
      </c>
      <c r="C103" s="196" t="s">
        <v>88</v>
      </c>
      <c r="D103" s="195" t="s">
        <v>597</v>
      </c>
      <c r="E103" s="197" t="s">
        <v>12</v>
      </c>
      <c r="F103" s="197">
        <v>68.849999999999994</v>
      </c>
      <c r="G103" s="198">
        <v>1315.8799999999999</v>
      </c>
      <c r="H103" s="198">
        <v>1180.6100000000001</v>
      </c>
    </row>
    <row r="104" spans="1:9" ht="15">
      <c r="A104" s="194"/>
      <c r="B104" s="200"/>
      <c r="C104" s="201"/>
      <c r="D104" s="195"/>
      <c r="E104" s="202"/>
      <c r="F104" s="197"/>
      <c r="G104" s="203"/>
      <c r="H104" s="204"/>
    </row>
    <row r="105" spans="1:9" ht="18.75">
      <c r="A105" s="194"/>
      <c r="B105" s="200"/>
      <c r="C105" s="201"/>
      <c r="D105" s="205" t="s">
        <v>417</v>
      </c>
      <c r="E105" s="202"/>
      <c r="F105" s="197"/>
      <c r="G105" s="203"/>
      <c r="H105" s="204"/>
    </row>
    <row r="106" spans="1:9" ht="15">
      <c r="A106" s="194" t="s">
        <v>394</v>
      </c>
      <c r="B106" s="195" t="s">
        <v>283</v>
      </c>
      <c r="C106" s="196" t="s">
        <v>283</v>
      </c>
      <c r="D106" s="195" t="s">
        <v>284</v>
      </c>
      <c r="E106" s="197" t="s">
        <v>9</v>
      </c>
      <c r="F106" s="197" t="s">
        <v>339</v>
      </c>
      <c r="G106" s="198">
        <v>574.87</v>
      </c>
      <c r="H106" s="199">
        <v>515.76</v>
      </c>
    </row>
    <row r="107" spans="1:9" ht="15">
      <c r="A107" s="194" t="s">
        <v>394</v>
      </c>
      <c r="B107" s="195" t="s">
        <v>281</v>
      </c>
      <c r="C107" s="196" t="s">
        <v>281</v>
      </c>
      <c r="D107" s="195" t="s">
        <v>282</v>
      </c>
      <c r="E107" s="197" t="s">
        <v>9</v>
      </c>
      <c r="F107" s="197" t="s">
        <v>339</v>
      </c>
      <c r="G107" s="198">
        <v>574.87</v>
      </c>
      <c r="H107" s="199">
        <v>515.76</v>
      </c>
    </row>
    <row r="108" spans="1:9" ht="15">
      <c r="A108" s="194" t="s">
        <v>394</v>
      </c>
      <c r="B108" s="195" t="s">
        <v>279</v>
      </c>
      <c r="C108" s="196" t="s">
        <v>279</v>
      </c>
      <c r="D108" s="195" t="s">
        <v>280</v>
      </c>
      <c r="E108" s="197" t="s">
        <v>9</v>
      </c>
      <c r="F108" s="197" t="s">
        <v>339</v>
      </c>
      <c r="G108" s="198">
        <v>973.31</v>
      </c>
      <c r="H108" s="199">
        <v>873.25</v>
      </c>
    </row>
    <row r="109" spans="1:9" ht="15">
      <c r="A109" s="194" t="s">
        <v>394</v>
      </c>
      <c r="B109" s="195" t="s">
        <v>275</v>
      </c>
      <c r="C109" s="196" t="s">
        <v>275</v>
      </c>
      <c r="D109" s="195" t="s">
        <v>276</v>
      </c>
      <c r="E109" s="197" t="s">
        <v>9</v>
      </c>
      <c r="F109" s="197" t="s">
        <v>339</v>
      </c>
      <c r="G109" s="198">
        <v>973.31</v>
      </c>
      <c r="H109" s="199">
        <v>873.25</v>
      </c>
    </row>
    <row r="110" spans="1:9" ht="15">
      <c r="A110" s="194" t="s">
        <v>394</v>
      </c>
      <c r="B110" s="195" t="s">
        <v>273</v>
      </c>
      <c r="C110" s="196" t="s">
        <v>273</v>
      </c>
      <c r="D110" s="195" t="s">
        <v>274</v>
      </c>
      <c r="E110" s="197" t="s">
        <v>9</v>
      </c>
      <c r="F110" s="197" t="s">
        <v>339</v>
      </c>
      <c r="G110" s="198">
        <v>973.31</v>
      </c>
      <c r="H110" s="199">
        <v>873.25</v>
      </c>
    </row>
    <row r="111" spans="1:9" ht="15">
      <c r="A111" s="194" t="s">
        <v>394</v>
      </c>
      <c r="B111" s="195" t="s">
        <v>277</v>
      </c>
      <c r="C111" s="196" t="s">
        <v>277</v>
      </c>
      <c r="D111" s="195" t="s">
        <v>278</v>
      </c>
      <c r="E111" s="197" t="s">
        <v>9</v>
      </c>
      <c r="F111" s="197" t="s">
        <v>339</v>
      </c>
      <c r="G111" s="198">
        <v>973.31</v>
      </c>
      <c r="H111" s="199">
        <v>873.25</v>
      </c>
    </row>
    <row r="112" spans="1:9" ht="15">
      <c r="A112" s="194" t="s">
        <v>394</v>
      </c>
      <c r="B112" s="195" t="s">
        <v>285</v>
      </c>
      <c r="C112" s="196" t="s">
        <v>285</v>
      </c>
      <c r="D112" s="195" t="s">
        <v>286</v>
      </c>
      <c r="E112" s="197" t="s">
        <v>9</v>
      </c>
      <c r="F112" s="197" t="s">
        <v>339</v>
      </c>
      <c r="G112" s="198">
        <v>562.67999999999995</v>
      </c>
      <c r="H112" s="199">
        <v>504.84</v>
      </c>
    </row>
    <row r="113" spans="1:8" ht="15">
      <c r="A113" s="194" t="s">
        <v>394</v>
      </c>
      <c r="B113" s="195" t="s">
        <v>288</v>
      </c>
      <c r="C113" s="196" t="s">
        <v>288</v>
      </c>
      <c r="D113" s="195" t="s">
        <v>289</v>
      </c>
      <c r="E113" s="197" t="s">
        <v>9</v>
      </c>
      <c r="F113" s="197" t="s">
        <v>339</v>
      </c>
      <c r="G113" s="198">
        <v>413.65</v>
      </c>
      <c r="H113" s="199">
        <v>371.13</v>
      </c>
    </row>
    <row r="114" spans="1:8" ht="15">
      <c r="A114" s="194" t="s">
        <v>394</v>
      </c>
      <c r="B114" s="195" t="s">
        <v>210</v>
      </c>
      <c r="C114" s="196" t="s">
        <v>210</v>
      </c>
      <c r="D114" s="195" t="s">
        <v>217</v>
      </c>
      <c r="E114" s="197" t="s">
        <v>9</v>
      </c>
      <c r="F114" s="197">
        <v>16.5</v>
      </c>
      <c r="G114" s="198">
        <v>363.9</v>
      </c>
      <c r="H114" s="199">
        <v>326.49</v>
      </c>
    </row>
    <row r="115" spans="1:8" ht="15">
      <c r="A115" s="194" t="s">
        <v>394</v>
      </c>
      <c r="B115" s="195" t="s">
        <v>209</v>
      </c>
      <c r="C115" s="196" t="s">
        <v>209</v>
      </c>
      <c r="D115" s="195" t="s">
        <v>216</v>
      </c>
      <c r="E115" s="197" t="s">
        <v>9</v>
      </c>
      <c r="F115" s="197">
        <v>16.5</v>
      </c>
      <c r="G115" s="198">
        <v>363.9</v>
      </c>
      <c r="H115" s="199">
        <v>326.49</v>
      </c>
    </row>
    <row r="116" spans="1:8" ht="15">
      <c r="A116" s="194" t="s">
        <v>394</v>
      </c>
      <c r="B116" s="195" t="s">
        <v>208</v>
      </c>
      <c r="C116" s="196" t="s">
        <v>208</v>
      </c>
      <c r="D116" s="195" t="s">
        <v>215</v>
      </c>
      <c r="E116" s="197" t="s">
        <v>9</v>
      </c>
      <c r="F116" s="197">
        <v>16.5</v>
      </c>
      <c r="G116" s="198">
        <v>363.9</v>
      </c>
      <c r="H116" s="199">
        <v>326.49</v>
      </c>
    </row>
    <row r="117" spans="1:8" ht="15">
      <c r="A117" s="194" t="s">
        <v>394</v>
      </c>
      <c r="B117" s="195" t="s">
        <v>211</v>
      </c>
      <c r="C117" s="196" t="s">
        <v>211</v>
      </c>
      <c r="D117" s="195" t="s">
        <v>218</v>
      </c>
      <c r="E117" s="197" t="s">
        <v>9</v>
      </c>
      <c r="F117" s="197">
        <v>16.5</v>
      </c>
      <c r="G117" s="198">
        <v>363.9</v>
      </c>
      <c r="H117" s="199">
        <v>326.49</v>
      </c>
    </row>
    <row r="118" spans="1:8" ht="15">
      <c r="A118" s="194" t="s">
        <v>394</v>
      </c>
      <c r="B118" s="195" t="s">
        <v>207</v>
      </c>
      <c r="C118" s="196" t="s">
        <v>207</v>
      </c>
      <c r="D118" s="195" t="s">
        <v>214</v>
      </c>
      <c r="E118" s="197" t="s">
        <v>9</v>
      </c>
      <c r="F118" s="197">
        <v>16.5</v>
      </c>
      <c r="G118" s="198">
        <v>363.9</v>
      </c>
      <c r="H118" s="199">
        <v>326.49</v>
      </c>
    </row>
    <row r="119" spans="1:8" ht="15">
      <c r="A119" s="194" t="s">
        <v>394</v>
      </c>
      <c r="B119" s="195" t="s">
        <v>355</v>
      </c>
      <c r="C119" s="196" t="s">
        <v>356</v>
      </c>
      <c r="D119" s="195" t="s">
        <v>103</v>
      </c>
      <c r="E119" s="197" t="s">
        <v>9</v>
      </c>
      <c r="F119" s="197">
        <v>0.72</v>
      </c>
      <c r="G119" s="198">
        <v>84.58</v>
      </c>
      <c r="H119" s="199">
        <v>75.88</v>
      </c>
    </row>
    <row r="120" spans="1:8" ht="15">
      <c r="A120" s="194" t="s">
        <v>394</v>
      </c>
      <c r="B120" s="195" t="s">
        <v>598</v>
      </c>
      <c r="C120" s="196" t="s">
        <v>102</v>
      </c>
      <c r="D120" s="195" t="s">
        <v>103</v>
      </c>
      <c r="E120" s="197" t="s">
        <v>9</v>
      </c>
      <c r="F120" s="197">
        <v>0.64</v>
      </c>
      <c r="G120" s="198">
        <v>75.099999999999994</v>
      </c>
      <c r="H120" s="199">
        <v>67.39</v>
      </c>
    </row>
    <row r="121" spans="1:8" ht="15">
      <c r="A121" s="194" t="s">
        <v>394</v>
      </c>
      <c r="B121" s="195" t="s">
        <v>599</v>
      </c>
      <c r="C121" s="196" t="s">
        <v>99</v>
      </c>
      <c r="D121" s="195" t="s">
        <v>193</v>
      </c>
      <c r="E121" s="197" t="s">
        <v>9</v>
      </c>
      <c r="F121" s="197">
        <v>2.25</v>
      </c>
      <c r="G121" s="198">
        <v>230.79</v>
      </c>
      <c r="H121" s="199">
        <v>207.06</v>
      </c>
    </row>
    <row r="122" spans="1:8" ht="15">
      <c r="A122" s="194" t="s">
        <v>394</v>
      </c>
      <c r="B122" s="195" t="s">
        <v>600</v>
      </c>
      <c r="C122" s="196" t="s">
        <v>106</v>
      </c>
      <c r="D122" s="195" t="s">
        <v>107</v>
      </c>
      <c r="E122" s="197" t="s">
        <v>9</v>
      </c>
      <c r="F122" s="197">
        <v>0.75</v>
      </c>
      <c r="G122" s="198">
        <v>82.3</v>
      </c>
      <c r="H122" s="199">
        <v>73.83</v>
      </c>
    </row>
    <row r="123" spans="1:8" ht="15">
      <c r="A123" s="194" t="s">
        <v>394</v>
      </c>
      <c r="B123" s="195" t="s">
        <v>601</v>
      </c>
      <c r="C123" s="196" t="s">
        <v>104</v>
      </c>
      <c r="D123" s="195" t="s">
        <v>105</v>
      </c>
      <c r="E123" s="197" t="s">
        <v>9</v>
      </c>
      <c r="F123" s="197">
        <v>0.75</v>
      </c>
      <c r="G123" s="198">
        <v>73.760000000000005</v>
      </c>
      <c r="H123" s="199">
        <v>66.180000000000007</v>
      </c>
    </row>
    <row r="124" spans="1:8" ht="15">
      <c r="A124" s="194" t="s">
        <v>394</v>
      </c>
      <c r="B124" s="195" t="s">
        <v>271</v>
      </c>
      <c r="C124" s="196" t="s">
        <v>271</v>
      </c>
      <c r="D124" s="195" t="s">
        <v>272</v>
      </c>
      <c r="E124" s="197" t="s">
        <v>9</v>
      </c>
      <c r="F124" s="197">
        <v>1.85</v>
      </c>
      <c r="G124" s="198">
        <v>202.36</v>
      </c>
      <c r="H124" s="199">
        <v>181.56</v>
      </c>
    </row>
    <row r="125" spans="1:8" ht="15">
      <c r="A125" s="194" t="s">
        <v>394</v>
      </c>
      <c r="B125" s="195" t="s">
        <v>602</v>
      </c>
      <c r="C125" s="196" t="s">
        <v>100</v>
      </c>
      <c r="D125" s="195" t="s">
        <v>101</v>
      </c>
      <c r="E125" s="197" t="s">
        <v>9</v>
      </c>
      <c r="F125" s="197">
        <v>0.75</v>
      </c>
      <c r="G125" s="198">
        <v>82.52</v>
      </c>
      <c r="H125" s="199">
        <v>74.040000000000006</v>
      </c>
    </row>
    <row r="126" spans="1:8" ht="15">
      <c r="A126" s="194" t="s">
        <v>394</v>
      </c>
      <c r="B126" s="195" t="s">
        <v>122</v>
      </c>
      <c r="C126" s="196" t="s">
        <v>200</v>
      </c>
      <c r="D126" s="195" t="s">
        <v>201</v>
      </c>
      <c r="E126" s="197" t="s">
        <v>9</v>
      </c>
      <c r="F126" s="197">
        <v>6.3</v>
      </c>
      <c r="G126" s="198">
        <v>127.44</v>
      </c>
      <c r="H126" s="199">
        <v>114.34</v>
      </c>
    </row>
    <row r="127" spans="1:8" ht="15">
      <c r="A127" s="194" t="s">
        <v>394</v>
      </c>
      <c r="B127" s="195" t="s">
        <v>132</v>
      </c>
      <c r="C127" s="196" t="s">
        <v>196</v>
      </c>
      <c r="D127" s="195" t="s">
        <v>137</v>
      </c>
      <c r="E127" s="197" t="s">
        <v>9</v>
      </c>
      <c r="F127" s="197">
        <v>1.65</v>
      </c>
      <c r="G127" s="198">
        <v>111.4</v>
      </c>
      <c r="H127" s="199">
        <v>99.95</v>
      </c>
    </row>
    <row r="128" spans="1:8" ht="15">
      <c r="A128" s="194" t="s">
        <v>394</v>
      </c>
      <c r="B128" s="195" t="s">
        <v>131</v>
      </c>
      <c r="C128" s="196" t="s">
        <v>195</v>
      </c>
      <c r="D128" s="195" t="s">
        <v>136</v>
      </c>
      <c r="E128" s="197" t="s">
        <v>9</v>
      </c>
      <c r="F128" s="197">
        <v>1.65</v>
      </c>
      <c r="G128" s="198">
        <v>111.4</v>
      </c>
      <c r="H128" s="199">
        <v>99.95</v>
      </c>
    </row>
    <row r="129" spans="1:8" ht="15">
      <c r="A129" s="194" t="s">
        <v>394</v>
      </c>
      <c r="B129" s="195" t="s">
        <v>133</v>
      </c>
      <c r="C129" s="196" t="s">
        <v>197</v>
      </c>
      <c r="D129" s="206" t="s">
        <v>138</v>
      </c>
      <c r="E129" s="197" t="s">
        <v>9</v>
      </c>
      <c r="F129" s="197">
        <v>1.65</v>
      </c>
      <c r="G129" s="198">
        <v>111.4</v>
      </c>
      <c r="H129" s="199">
        <v>99.95</v>
      </c>
    </row>
    <row r="130" spans="1:8" ht="15">
      <c r="A130" s="194" t="s">
        <v>394</v>
      </c>
      <c r="B130" s="195" t="s">
        <v>134</v>
      </c>
      <c r="C130" s="196" t="s">
        <v>198</v>
      </c>
      <c r="D130" s="206" t="s">
        <v>139</v>
      </c>
      <c r="E130" s="197" t="s">
        <v>9</v>
      </c>
      <c r="F130" s="197">
        <v>1.65</v>
      </c>
      <c r="G130" s="198">
        <v>111.4</v>
      </c>
      <c r="H130" s="199">
        <v>99.95</v>
      </c>
    </row>
    <row r="131" spans="1:8" ht="15">
      <c r="A131" s="194" t="s">
        <v>394</v>
      </c>
      <c r="B131" s="195" t="s">
        <v>135</v>
      </c>
      <c r="C131" s="196" t="s">
        <v>199</v>
      </c>
      <c r="D131" s="206" t="s">
        <v>140</v>
      </c>
      <c r="E131" s="197" t="s">
        <v>9</v>
      </c>
      <c r="F131" s="197">
        <v>1.65</v>
      </c>
      <c r="G131" s="198">
        <v>111.4</v>
      </c>
      <c r="H131" s="199">
        <v>99.95</v>
      </c>
    </row>
    <row r="132" spans="1:8" ht="15">
      <c r="A132" s="194" t="s">
        <v>394</v>
      </c>
      <c r="B132" s="195" t="s">
        <v>206</v>
      </c>
      <c r="C132" s="196" t="s">
        <v>206</v>
      </c>
      <c r="D132" s="206" t="s">
        <v>287</v>
      </c>
      <c r="E132" s="197" t="s">
        <v>9</v>
      </c>
      <c r="F132" s="197">
        <v>1.65</v>
      </c>
      <c r="G132" s="198">
        <v>197.57</v>
      </c>
      <c r="H132" s="199">
        <v>177.26</v>
      </c>
    </row>
    <row r="133" spans="1:8" ht="15">
      <c r="A133" s="194" t="s">
        <v>394</v>
      </c>
      <c r="B133" s="195" t="s">
        <v>342</v>
      </c>
      <c r="C133" s="196" t="s">
        <v>342</v>
      </c>
      <c r="D133" s="206" t="s">
        <v>343</v>
      </c>
      <c r="E133" s="197" t="s">
        <v>9</v>
      </c>
      <c r="F133" s="197">
        <v>0.35</v>
      </c>
      <c r="G133" s="198">
        <v>43.47</v>
      </c>
      <c r="H133" s="199">
        <v>39</v>
      </c>
    </row>
    <row r="134" spans="1:8" ht="15">
      <c r="A134" s="194" t="s">
        <v>394</v>
      </c>
      <c r="B134" s="195" t="s">
        <v>344</v>
      </c>
      <c r="C134" s="196" t="s">
        <v>344</v>
      </c>
      <c r="D134" s="206" t="s">
        <v>345</v>
      </c>
      <c r="E134" s="197" t="s">
        <v>9</v>
      </c>
      <c r="F134" s="197">
        <v>1.65</v>
      </c>
      <c r="G134" s="198">
        <v>197.57</v>
      </c>
      <c r="H134" s="199">
        <v>177.26</v>
      </c>
    </row>
    <row r="135" spans="1:8" ht="15">
      <c r="A135" s="194" t="s">
        <v>394</v>
      </c>
      <c r="B135" s="195" t="s">
        <v>603</v>
      </c>
      <c r="C135" s="196" t="s">
        <v>108</v>
      </c>
      <c r="D135" s="206" t="s">
        <v>109</v>
      </c>
      <c r="E135" s="197" t="s">
        <v>9</v>
      </c>
      <c r="F135" s="197">
        <v>1.65</v>
      </c>
      <c r="G135" s="198">
        <v>111.4</v>
      </c>
      <c r="H135" s="199">
        <v>99.95</v>
      </c>
    </row>
    <row r="136" spans="1:8" ht="15">
      <c r="A136" s="194" t="s">
        <v>394</v>
      </c>
      <c r="B136" s="195" t="s">
        <v>604</v>
      </c>
      <c r="C136" s="196" t="s">
        <v>110</v>
      </c>
      <c r="D136" s="206" t="s">
        <v>111</v>
      </c>
      <c r="E136" s="197" t="s">
        <v>9</v>
      </c>
      <c r="F136" s="197">
        <v>1.65</v>
      </c>
      <c r="G136" s="198">
        <v>117.46</v>
      </c>
      <c r="H136" s="199">
        <v>105.39</v>
      </c>
    </row>
    <row r="137" spans="1:8" ht="15">
      <c r="A137" s="194" t="s">
        <v>394</v>
      </c>
      <c r="B137" s="195" t="s">
        <v>221</v>
      </c>
      <c r="C137" s="196" t="s">
        <v>221</v>
      </c>
      <c r="D137" s="206" t="s">
        <v>234</v>
      </c>
      <c r="E137" s="197" t="s">
        <v>9</v>
      </c>
      <c r="F137" s="197">
        <v>1.45</v>
      </c>
      <c r="G137" s="198">
        <v>148.81</v>
      </c>
      <c r="H137" s="199">
        <v>133.52000000000001</v>
      </c>
    </row>
    <row r="138" spans="1:8" ht="15">
      <c r="A138" s="194" t="s">
        <v>394</v>
      </c>
      <c r="B138" s="195" t="s">
        <v>346</v>
      </c>
      <c r="C138" s="196" t="s">
        <v>346</v>
      </c>
      <c r="D138" s="206" t="s">
        <v>347</v>
      </c>
      <c r="E138" s="197" t="s">
        <v>9</v>
      </c>
      <c r="F138" s="197">
        <v>0.15</v>
      </c>
      <c r="G138" s="198">
        <v>16.37</v>
      </c>
      <c r="H138" s="199">
        <v>14.69</v>
      </c>
    </row>
    <row r="139" spans="1:8" ht="15">
      <c r="A139" s="194" t="s">
        <v>394</v>
      </c>
      <c r="B139" s="195" t="s">
        <v>418</v>
      </c>
      <c r="C139" s="196" t="s">
        <v>418</v>
      </c>
      <c r="D139" s="206" t="s">
        <v>419</v>
      </c>
      <c r="E139" s="197" t="s">
        <v>9</v>
      </c>
      <c r="F139" s="197" t="s">
        <v>605</v>
      </c>
      <c r="G139" s="198">
        <v>17.059999999999999</v>
      </c>
      <c r="H139" s="199">
        <v>15.31</v>
      </c>
    </row>
    <row r="140" spans="1:8" ht="15">
      <c r="A140" s="194" t="s">
        <v>394</v>
      </c>
      <c r="B140" s="195" t="s">
        <v>290</v>
      </c>
      <c r="C140" s="196" t="s">
        <v>290</v>
      </c>
      <c r="D140" s="206" t="s">
        <v>291</v>
      </c>
      <c r="E140" s="197" t="s">
        <v>9</v>
      </c>
      <c r="F140" s="197" t="s">
        <v>339</v>
      </c>
      <c r="G140" s="198">
        <v>118.55</v>
      </c>
      <c r="H140" s="199">
        <v>106.36</v>
      </c>
    </row>
    <row r="141" spans="1:8" ht="15">
      <c r="A141" s="194" t="s">
        <v>394</v>
      </c>
      <c r="B141" s="195" t="s">
        <v>292</v>
      </c>
      <c r="C141" s="196" t="s">
        <v>292</v>
      </c>
      <c r="D141" s="206" t="s">
        <v>293</v>
      </c>
      <c r="E141" s="197" t="s">
        <v>9</v>
      </c>
      <c r="F141" s="197" t="s">
        <v>339</v>
      </c>
      <c r="G141" s="198">
        <v>35.54</v>
      </c>
      <c r="H141" s="199">
        <v>31.88</v>
      </c>
    </row>
    <row r="142" spans="1:8" ht="15">
      <c r="A142" s="194" t="s">
        <v>394</v>
      </c>
      <c r="B142" s="195" t="s">
        <v>294</v>
      </c>
      <c r="C142" s="196" t="s">
        <v>294</v>
      </c>
      <c r="D142" s="206" t="s">
        <v>295</v>
      </c>
      <c r="E142" s="197" t="s">
        <v>9</v>
      </c>
      <c r="F142" s="197" t="s">
        <v>339</v>
      </c>
      <c r="G142" s="198">
        <v>69.83</v>
      </c>
      <c r="H142" s="199">
        <v>62.65</v>
      </c>
    </row>
    <row r="143" spans="1:8" ht="15">
      <c r="A143" s="194" t="s">
        <v>394</v>
      </c>
      <c r="B143" s="195" t="s">
        <v>348</v>
      </c>
      <c r="C143" s="196" t="s">
        <v>348</v>
      </c>
      <c r="D143" s="206" t="s">
        <v>349</v>
      </c>
      <c r="E143" s="197" t="s">
        <v>9</v>
      </c>
      <c r="F143" s="197">
        <v>0.1</v>
      </c>
      <c r="G143" s="198">
        <v>7.67</v>
      </c>
      <c r="H143" s="199">
        <v>6.89</v>
      </c>
    </row>
    <row r="144" spans="1:8" ht="15">
      <c r="A144" s="194" t="s">
        <v>394</v>
      </c>
      <c r="B144" s="195" t="s">
        <v>224</v>
      </c>
      <c r="C144" s="196" t="s">
        <v>296</v>
      </c>
      <c r="D144" s="206" t="s">
        <v>297</v>
      </c>
      <c r="E144" s="197" t="s">
        <v>9</v>
      </c>
      <c r="F144" s="197">
        <v>2.1</v>
      </c>
      <c r="G144" s="198">
        <v>260.77999999999997</v>
      </c>
      <c r="H144" s="199">
        <v>233.98</v>
      </c>
    </row>
    <row r="145" spans="1:8" ht="15">
      <c r="A145" s="194" t="s">
        <v>394</v>
      </c>
      <c r="B145" s="195" t="s">
        <v>606</v>
      </c>
      <c r="C145" s="196" t="s">
        <v>112</v>
      </c>
      <c r="D145" s="206" t="s">
        <v>194</v>
      </c>
      <c r="E145" s="197" t="s">
        <v>9</v>
      </c>
      <c r="F145" s="197">
        <v>0.95</v>
      </c>
      <c r="G145" s="198">
        <v>89.89</v>
      </c>
      <c r="H145" s="199">
        <v>80.650000000000006</v>
      </c>
    </row>
    <row r="146" spans="1:8" ht="15">
      <c r="A146" s="194" t="s">
        <v>394</v>
      </c>
      <c r="B146" s="195" t="s">
        <v>607</v>
      </c>
      <c r="C146" s="196" t="s">
        <v>113</v>
      </c>
      <c r="D146" s="206" t="s">
        <v>149</v>
      </c>
      <c r="E146" s="197" t="s">
        <v>9</v>
      </c>
      <c r="F146" s="197">
        <v>0.75</v>
      </c>
      <c r="G146" s="198">
        <v>80.89</v>
      </c>
      <c r="H146" s="199">
        <v>72.569999999999993</v>
      </c>
    </row>
    <row r="147" spans="1:8" ht="15">
      <c r="A147" s="194"/>
      <c r="B147" s="195"/>
      <c r="C147" s="196"/>
      <c r="D147" s="206"/>
      <c r="E147" s="197"/>
      <c r="F147" s="197"/>
      <c r="G147" s="198"/>
      <c r="H147" s="199"/>
    </row>
    <row r="148" spans="1:8" ht="18.75">
      <c r="A148" s="194"/>
      <c r="B148" s="195"/>
      <c r="C148" s="196"/>
      <c r="D148" s="205" t="s">
        <v>420</v>
      </c>
      <c r="E148" s="197"/>
      <c r="F148" s="197"/>
      <c r="G148" s="198"/>
      <c r="H148" s="199"/>
    </row>
    <row r="149" spans="1:8" ht="15">
      <c r="A149" s="194" t="s">
        <v>394</v>
      </c>
      <c r="B149" s="195" t="s">
        <v>219</v>
      </c>
      <c r="C149" s="196" t="s">
        <v>421</v>
      </c>
      <c r="D149" s="195" t="s">
        <v>220</v>
      </c>
      <c r="E149" s="197" t="s">
        <v>8</v>
      </c>
      <c r="F149" s="197">
        <v>0</v>
      </c>
      <c r="G149" s="198">
        <v>567.87</v>
      </c>
      <c r="H149" s="199">
        <v>0</v>
      </c>
    </row>
    <row r="150" spans="1:8" ht="15">
      <c r="A150" s="194" t="s">
        <v>394</v>
      </c>
      <c r="B150" s="195" t="s">
        <v>382</v>
      </c>
      <c r="C150" s="196" t="s">
        <v>424</v>
      </c>
      <c r="D150" s="195" t="s">
        <v>220</v>
      </c>
      <c r="E150" s="197" t="s">
        <v>8</v>
      </c>
      <c r="F150" s="197">
        <v>0</v>
      </c>
      <c r="G150" s="198">
        <v>567.87</v>
      </c>
      <c r="H150" s="199">
        <v>0</v>
      </c>
    </row>
    <row r="151" spans="1:8" ht="15">
      <c r="A151" s="194" t="s">
        <v>394</v>
      </c>
      <c r="B151" s="195" t="s">
        <v>231</v>
      </c>
      <c r="C151" s="196" t="s">
        <v>232</v>
      </c>
      <c r="D151" s="195" t="s">
        <v>233</v>
      </c>
      <c r="E151" s="197" t="s">
        <v>8</v>
      </c>
      <c r="F151" s="197">
        <v>0</v>
      </c>
      <c r="G151" s="198">
        <v>567.87</v>
      </c>
      <c r="H151" s="199">
        <v>0</v>
      </c>
    </row>
    <row r="152" spans="1:8" ht="15">
      <c r="A152" s="194" t="s">
        <v>394</v>
      </c>
      <c r="B152" s="195" t="s">
        <v>608</v>
      </c>
      <c r="C152" s="196" t="s">
        <v>181</v>
      </c>
      <c r="D152" s="195" t="s">
        <v>182</v>
      </c>
      <c r="E152" s="197" t="s">
        <v>8</v>
      </c>
      <c r="F152" s="197">
        <v>0</v>
      </c>
      <c r="G152" s="198">
        <v>534.53</v>
      </c>
      <c r="H152" s="199">
        <v>0</v>
      </c>
    </row>
    <row r="153" spans="1:8" ht="15">
      <c r="A153" s="194" t="s">
        <v>394</v>
      </c>
      <c r="B153" s="195" t="s">
        <v>609</v>
      </c>
      <c r="C153" s="196" t="s">
        <v>175</v>
      </c>
      <c r="D153" s="195" t="s">
        <v>176</v>
      </c>
      <c r="E153" s="197" t="s">
        <v>8</v>
      </c>
      <c r="F153" s="197">
        <v>0</v>
      </c>
      <c r="G153" s="198">
        <v>534.53</v>
      </c>
      <c r="H153" s="199">
        <v>0</v>
      </c>
    </row>
    <row r="154" spans="1:8" ht="15">
      <c r="A154" s="194" t="s">
        <v>394</v>
      </c>
      <c r="B154" s="195" t="s">
        <v>381</v>
      </c>
      <c r="C154" s="196" t="s">
        <v>422</v>
      </c>
      <c r="D154" s="195" t="s">
        <v>423</v>
      </c>
      <c r="E154" s="197" t="s">
        <v>8</v>
      </c>
      <c r="F154" s="197">
        <v>0</v>
      </c>
      <c r="G154" s="198">
        <v>534.53</v>
      </c>
      <c r="H154" s="199">
        <v>0</v>
      </c>
    </row>
    <row r="155" spans="1:8" ht="15">
      <c r="A155" s="194" t="s">
        <v>394</v>
      </c>
      <c r="B155" s="195" t="s">
        <v>380</v>
      </c>
      <c r="C155" s="196" t="s">
        <v>426</v>
      </c>
      <c r="D155" s="195" t="s">
        <v>610</v>
      </c>
      <c r="E155" s="197" t="s">
        <v>8</v>
      </c>
      <c r="F155" s="197">
        <v>0</v>
      </c>
      <c r="G155" s="198">
        <v>208.81</v>
      </c>
      <c r="H155" s="199">
        <v>0</v>
      </c>
    </row>
    <row r="156" spans="1:8" ht="15">
      <c r="A156" s="194" t="s">
        <v>394</v>
      </c>
      <c r="B156" s="195" t="s">
        <v>379</v>
      </c>
      <c r="C156" s="196" t="s">
        <v>379</v>
      </c>
      <c r="D156" s="195" t="s">
        <v>425</v>
      </c>
      <c r="E156" s="197" t="s">
        <v>8</v>
      </c>
      <c r="F156" s="197">
        <v>0</v>
      </c>
      <c r="G156" s="198">
        <v>332.45</v>
      </c>
      <c r="H156" s="199">
        <v>0</v>
      </c>
    </row>
    <row r="157" spans="1:8" ht="15">
      <c r="A157" s="194"/>
      <c r="B157" s="195"/>
      <c r="C157" s="196"/>
      <c r="D157" s="206"/>
      <c r="E157" s="197"/>
      <c r="F157" s="197" t="e">
        <v>#N/A</v>
      </c>
      <c r="G157" s="198"/>
      <c r="H157" s="199"/>
    </row>
    <row r="158" spans="1:8" ht="18.75">
      <c r="A158" s="194"/>
      <c r="B158" s="200"/>
      <c r="C158" s="201"/>
      <c r="D158" s="205" t="s">
        <v>443</v>
      </c>
      <c r="E158" s="202"/>
      <c r="F158" s="197" t="e">
        <v>#N/A</v>
      </c>
      <c r="G158" s="203"/>
      <c r="H158" s="204"/>
    </row>
    <row r="159" spans="1:8" ht="15">
      <c r="A159" s="194" t="s">
        <v>394</v>
      </c>
      <c r="B159" s="195" t="s">
        <v>17</v>
      </c>
      <c r="C159" s="196" t="s">
        <v>17</v>
      </c>
      <c r="D159" s="195" t="s">
        <v>611</v>
      </c>
      <c r="E159" s="197" t="s">
        <v>8</v>
      </c>
      <c r="F159" s="197" t="e">
        <v>#N/A</v>
      </c>
      <c r="G159" s="198">
        <v>1.22</v>
      </c>
      <c r="H159" s="199">
        <v>0</v>
      </c>
    </row>
    <row r="160" spans="1:8" ht="15">
      <c r="A160" s="194" t="s">
        <v>394</v>
      </c>
      <c r="B160" s="195" t="s">
        <v>612</v>
      </c>
      <c r="C160" s="196" t="s">
        <v>612</v>
      </c>
      <c r="D160" s="195" t="s">
        <v>613</v>
      </c>
      <c r="E160" s="197" t="s">
        <v>8</v>
      </c>
      <c r="F160" s="197" t="e">
        <v>#N/A</v>
      </c>
      <c r="G160" s="198">
        <v>17.829999999999998</v>
      </c>
      <c r="H160" s="199">
        <v>0</v>
      </c>
    </row>
    <row r="161" spans="1:8" ht="15">
      <c r="A161" s="194" t="s">
        <v>394</v>
      </c>
      <c r="B161" s="195" t="s">
        <v>444</v>
      </c>
      <c r="C161" s="196" t="s">
        <v>444</v>
      </c>
      <c r="D161" s="195" t="s">
        <v>445</v>
      </c>
      <c r="E161" s="197" t="s">
        <v>8</v>
      </c>
      <c r="F161" s="197" t="s">
        <v>605</v>
      </c>
      <c r="G161" s="198">
        <v>551.24</v>
      </c>
      <c r="H161" s="199">
        <v>0</v>
      </c>
    </row>
    <row r="162" spans="1:8" ht="15">
      <c r="A162" s="194" t="s">
        <v>394</v>
      </c>
      <c r="B162" s="195" t="s">
        <v>446</v>
      </c>
      <c r="C162" s="196" t="s">
        <v>446</v>
      </c>
      <c r="D162" s="195" t="s">
        <v>447</v>
      </c>
      <c r="E162" s="197" t="s">
        <v>8</v>
      </c>
      <c r="F162" s="197" t="s">
        <v>605</v>
      </c>
      <c r="G162" s="198">
        <v>551.24</v>
      </c>
      <c r="H162" s="199">
        <v>0</v>
      </c>
    </row>
    <row r="163" spans="1:8" ht="15">
      <c r="A163" s="194" t="s">
        <v>394</v>
      </c>
      <c r="B163" s="195" t="s">
        <v>448</v>
      </c>
      <c r="C163" s="196" t="s">
        <v>448</v>
      </c>
      <c r="D163" s="195" t="s">
        <v>449</v>
      </c>
      <c r="E163" s="197" t="s">
        <v>8</v>
      </c>
      <c r="F163" s="197" t="s">
        <v>605</v>
      </c>
      <c r="G163" s="198">
        <v>551.24</v>
      </c>
      <c r="H163" s="199">
        <v>0</v>
      </c>
    </row>
    <row r="164" spans="1:8" ht="15">
      <c r="A164" s="194" t="s">
        <v>394</v>
      </c>
      <c r="B164" s="195" t="s">
        <v>450</v>
      </c>
      <c r="C164" s="196" t="s">
        <v>450</v>
      </c>
      <c r="D164" s="195" t="s">
        <v>451</v>
      </c>
      <c r="E164" s="197" t="s">
        <v>8</v>
      </c>
      <c r="F164" s="197" t="s">
        <v>605</v>
      </c>
      <c r="G164" s="198">
        <v>551.24</v>
      </c>
      <c r="H164" s="199">
        <v>0</v>
      </c>
    </row>
    <row r="165" spans="1:8" ht="15">
      <c r="A165" s="194" t="s">
        <v>394</v>
      </c>
      <c r="B165" s="195" t="s">
        <v>452</v>
      </c>
      <c r="C165" s="196" t="s">
        <v>452</v>
      </c>
      <c r="D165" s="195" t="s">
        <v>453</v>
      </c>
      <c r="E165" s="197" t="s">
        <v>8</v>
      </c>
      <c r="F165" s="197" t="s">
        <v>605</v>
      </c>
      <c r="G165" s="198">
        <v>551.24</v>
      </c>
      <c r="H165" s="199">
        <v>0</v>
      </c>
    </row>
    <row r="166" spans="1:8" ht="15">
      <c r="A166" s="194" t="s">
        <v>394</v>
      </c>
      <c r="B166" s="195" t="s">
        <v>454</v>
      </c>
      <c r="C166" s="196" t="s">
        <v>454</v>
      </c>
      <c r="D166" s="195" t="s">
        <v>455</v>
      </c>
      <c r="E166" s="197" t="s">
        <v>8</v>
      </c>
      <c r="F166" s="197" t="s">
        <v>605</v>
      </c>
      <c r="G166" s="198">
        <v>551.24</v>
      </c>
      <c r="H166" s="199">
        <v>0</v>
      </c>
    </row>
    <row r="167" spans="1:8" ht="15">
      <c r="A167" s="194" t="s">
        <v>394</v>
      </c>
      <c r="B167" s="195" t="s">
        <v>456</v>
      </c>
      <c r="C167" s="196" t="s">
        <v>456</v>
      </c>
      <c r="D167" s="195" t="s">
        <v>457</v>
      </c>
      <c r="E167" s="197" t="s">
        <v>8</v>
      </c>
      <c r="F167" s="197" t="s">
        <v>605</v>
      </c>
      <c r="G167" s="198">
        <v>551.24</v>
      </c>
      <c r="H167" s="199">
        <v>0</v>
      </c>
    </row>
    <row r="168" spans="1:8" ht="15">
      <c r="A168" s="194" t="s">
        <v>394</v>
      </c>
      <c r="B168" s="195" t="s">
        <v>458</v>
      </c>
      <c r="C168" s="196" t="s">
        <v>458</v>
      </c>
      <c r="D168" s="195" t="s">
        <v>459</v>
      </c>
      <c r="E168" s="197" t="s">
        <v>8</v>
      </c>
      <c r="F168" s="197" t="s">
        <v>605</v>
      </c>
      <c r="G168" s="198">
        <v>551.24</v>
      </c>
      <c r="H168" s="199">
        <v>0</v>
      </c>
    </row>
    <row r="169" spans="1:8" ht="15">
      <c r="A169" s="194" t="s">
        <v>394</v>
      </c>
      <c r="B169" s="195" t="s">
        <v>460</v>
      </c>
      <c r="C169" s="196" t="s">
        <v>460</v>
      </c>
      <c r="D169" s="195" t="s">
        <v>461</v>
      </c>
      <c r="E169" s="197" t="s">
        <v>8</v>
      </c>
      <c r="F169" s="197" t="s">
        <v>605</v>
      </c>
      <c r="G169" s="198">
        <v>551.24</v>
      </c>
      <c r="H169" s="199">
        <v>0</v>
      </c>
    </row>
    <row r="170" spans="1:8" ht="15">
      <c r="A170" s="194" t="s">
        <v>394</v>
      </c>
      <c r="B170" s="195" t="s">
        <v>462</v>
      </c>
      <c r="C170" s="196" t="s">
        <v>462</v>
      </c>
      <c r="D170" s="195" t="s">
        <v>463</v>
      </c>
      <c r="E170" s="197" t="s">
        <v>8</v>
      </c>
      <c r="F170" s="197" t="s">
        <v>605</v>
      </c>
      <c r="G170" s="198">
        <v>551.24</v>
      </c>
      <c r="H170" s="199">
        <v>0</v>
      </c>
    </row>
    <row r="171" spans="1:8" s="113" customFormat="1" ht="15">
      <c r="A171" s="194" t="s">
        <v>394</v>
      </c>
      <c r="B171" s="195" t="s">
        <v>464</v>
      </c>
      <c r="C171" s="196" t="s">
        <v>464</v>
      </c>
      <c r="D171" s="195" t="s">
        <v>465</v>
      </c>
      <c r="E171" s="197" t="s">
        <v>8</v>
      </c>
      <c r="F171" s="197" t="s">
        <v>605</v>
      </c>
      <c r="G171" s="198">
        <v>551.24</v>
      </c>
      <c r="H171" s="199">
        <v>0</v>
      </c>
    </row>
    <row r="172" spans="1:8" s="113" customFormat="1" ht="15">
      <c r="A172" s="194" t="s">
        <v>394</v>
      </c>
      <c r="B172" s="195" t="s">
        <v>466</v>
      </c>
      <c r="C172" s="196" t="s">
        <v>466</v>
      </c>
      <c r="D172" s="195" t="s">
        <v>467</v>
      </c>
      <c r="E172" s="197" t="s">
        <v>8</v>
      </c>
      <c r="F172" s="197" t="s">
        <v>605</v>
      </c>
      <c r="G172" s="198">
        <v>551.24</v>
      </c>
      <c r="H172" s="199">
        <v>0</v>
      </c>
    </row>
    <row r="173" spans="1:8" s="113" customFormat="1" ht="15">
      <c r="A173" s="194" t="s">
        <v>394</v>
      </c>
      <c r="B173" s="195" t="s">
        <v>468</v>
      </c>
      <c r="C173" s="196" t="s">
        <v>468</v>
      </c>
      <c r="D173" s="195" t="s">
        <v>469</v>
      </c>
      <c r="E173" s="197" t="s">
        <v>8</v>
      </c>
      <c r="F173" s="197" t="s">
        <v>339</v>
      </c>
      <c r="G173" s="198">
        <v>318.74</v>
      </c>
      <c r="H173" s="199">
        <v>0</v>
      </c>
    </row>
    <row r="174" spans="1:8" s="113" customFormat="1" ht="15">
      <c r="A174" s="194" t="s">
        <v>394</v>
      </c>
      <c r="B174" s="195" t="s">
        <v>470</v>
      </c>
      <c r="C174" s="196" t="s">
        <v>470</v>
      </c>
      <c r="D174" s="195" t="s">
        <v>471</v>
      </c>
      <c r="E174" s="197" t="s">
        <v>8</v>
      </c>
      <c r="F174" s="197" t="s">
        <v>339</v>
      </c>
      <c r="G174" s="198">
        <v>318.74</v>
      </c>
      <c r="H174" s="199">
        <v>0</v>
      </c>
    </row>
    <row r="175" spans="1:8" s="113" customFormat="1" ht="15">
      <c r="A175" s="194" t="s">
        <v>394</v>
      </c>
      <c r="B175" s="195" t="s">
        <v>472</v>
      </c>
      <c r="C175" s="196" t="s">
        <v>472</v>
      </c>
      <c r="D175" s="195" t="s">
        <v>473</v>
      </c>
      <c r="E175" s="197" t="s">
        <v>8</v>
      </c>
      <c r="F175" s="197" t="s">
        <v>339</v>
      </c>
      <c r="G175" s="198">
        <v>318.74</v>
      </c>
      <c r="H175" s="199">
        <v>0</v>
      </c>
    </row>
    <row r="176" spans="1:8" s="113" customFormat="1" ht="15">
      <c r="A176" s="194" t="s">
        <v>394</v>
      </c>
      <c r="B176" s="195" t="s">
        <v>474</v>
      </c>
      <c r="C176" s="196" t="s">
        <v>474</v>
      </c>
      <c r="D176" s="195" t="s">
        <v>475</v>
      </c>
      <c r="E176" s="197" t="s">
        <v>8</v>
      </c>
      <c r="F176" s="197">
        <v>0</v>
      </c>
      <c r="G176" s="198">
        <v>318.74</v>
      </c>
      <c r="H176" s="199">
        <v>0</v>
      </c>
    </row>
    <row r="177" spans="1:8" s="113" customFormat="1" ht="15">
      <c r="A177" s="194" t="s">
        <v>394</v>
      </c>
      <c r="B177" s="195" t="s">
        <v>476</v>
      </c>
      <c r="C177" s="196" t="s">
        <v>476</v>
      </c>
      <c r="D177" s="195" t="s">
        <v>477</v>
      </c>
      <c r="E177" s="197" t="s">
        <v>8</v>
      </c>
      <c r="F177" s="197">
        <v>0</v>
      </c>
      <c r="G177" s="198">
        <v>318.74</v>
      </c>
      <c r="H177" s="199">
        <v>0</v>
      </c>
    </row>
    <row r="178" spans="1:8" s="113" customFormat="1" ht="15">
      <c r="A178" s="194" t="s">
        <v>394</v>
      </c>
      <c r="B178" s="195" t="s">
        <v>212</v>
      </c>
      <c r="C178" s="196" t="s">
        <v>262</v>
      </c>
      <c r="D178" s="195" t="s">
        <v>263</v>
      </c>
      <c r="E178" s="197" t="s">
        <v>8</v>
      </c>
      <c r="F178" s="197">
        <v>0</v>
      </c>
      <c r="G178" s="198">
        <v>65.2</v>
      </c>
      <c r="H178" s="199">
        <v>0</v>
      </c>
    </row>
    <row r="179" spans="1:8" s="113" customFormat="1" ht="15">
      <c r="A179" s="194" t="s">
        <v>394</v>
      </c>
      <c r="B179" s="195" t="s">
        <v>267</v>
      </c>
      <c r="C179" s="196" t="s">
        <v>268</v>
      </c>
      <c r="D179" s="195" t="s">
        <v>269</v>
      </c>
      <c r="E179" s="197" t="s">
        <v>8</v>
      </c>
      <c r="F179" s="197" t="s">
        <v>339</v>
      </c>
      <c r="G179" s="198">
        <v>136.91</v>
      </c>
      <c r="H179" s="199">
        <v>0</v>
      </c>
    </row>
    <row r="180" spans="1:8" s="113" customFormat="1" ht="15">
      <c r="A180" s="194" t="s">
        <v>394</v>
      </c>
      <c r="B180" s="195" t="s">
        <v>264</v>
      </c>
      <c r="C180" s="196" t="s">
        <v>265</v>
      </c>
      <c r="D180" s="195" t="s">
        <v>266</v>
      </c>
      <c r="E180" s="197" t="s">
        <v>8</v>
      </c>
      <c r="F180" s="197" t="s">
        <v>339</v>
      </c>
      <c r="G180" s="198">
        <v>109.86</v>
      </c>
      <c r="H180" s="199">
        <v>0</v>
      </c>
    </row>
    <row r="181" spans="1:8" ht="15">
      <c r="A181" s="194" t="s">
        <v>394</v>
      </c>
      <c r="B181" s="195" t="s">
        <v>614</v>
      </c>
      <c r="C181" s="196" t="s">
        <v>189</v>
      </c>
      <c r="D181" s="195" t="s">
        <v>270</v>
      </c>
      <c r="E181" s="197" t="s">
        <v>8</v>
      </c>
      <c r="F181" s="197">
        <v>0</v>
      </c>
      <c r="G181" s="198">
        <v>136.74</v>
      </c>
      <c r="H181" s="199">
        <v>0</v>
      </c>
    </row>
    <row r="182" spans="1:8" ht="15">
      <c r="A182" s="194" t="s">
        <v>394</v>
      </c>
      <c r="B182" s="195" t="s">
        <v>615</v>
      </c>
      <c r="C182" s="196" t="s">
        <v>189</v>
      </c>
      <c r="D182" s="195" t="s">
        <v>190</v>
      </c>
      <c r="E182" s="197" t="s">
        <v>8</v>
      </c>
      <c r="F182" s="197">
        <v>0</v>
      </c>
      <c r="G182" s="198">
        <v>10.07</v>
      </c>
      <c r="H182" s="199">
        <v>0</v>
      </c>
    </row>
    <row r="183" spans="1:8" ht="15">
      <c r="A183" s="194" t="s">
        <v>394</v>
      </c>
      <c r="B183" s="195" t="s">
        <v>616</v>
      </c>
      <c r="C183" s="196" t="s">
        <v>183</v>
      </c>
      <c r="D183" s="195" t="s">
        <v>184</v>
      </c>
      <c r="E183" s="197" t="s">
        <v>8</v>
      </c>
      <c r="F183" s="197">
        <v>0</v>
      </c>
      <c r="G183" s="198">
        <v>85.53</v>
      </c>
      <c r="H183" s="199">
        <v>0</v>
      </c>
    </row>
    <row r="184" spans="1:8" ht="15">
      <c r="A184" s="194" t="s">
        <v>394</v>
      </c>
      <c r="B184" s="195" t="s">
        <v>617</v>
      </c>
      <c r="C184" s="196" t="s">
        <v>340</v>
      </c>
      <c r="D184" s="195" t="s">
        <v>341</v>
      </c>
      <c r="E184" s="197" t="s">
        <v>8</v>
      </c>
      <c r="F184" s="197" t="s">
        <v>605</v>
      </c>
      <c r="G184" s="198">
        <v>11.03</v>
      </c>
      <c r="H184" s="199">
        <v>0</v>
      </c>
    </row>
    <row r="185" spans="1:8" ht="15">
      <c r="A185" s="194" t="s">
        <v>394</v>
      </c>
      <c r="B185" s="195" t="s">
        <v>618</v>
      </c>
      <c r="C185" s="196" t="s">
        <v>187</v>
      </c>
      <c r="D185" s="195" t="s">
        <v>188</v>
      </c>
      <c r="E185" s="197" t="s">
        <v>8</v>
      </c>
      <c r="F185" s="197">
        <v>0</v>
      </c>
      <c r="G185" s="198">
        <v>21.9</v>
      </c>
      <c r="H185" s="199">
        <v>0</v>
      </c>
    </row>
    <row r="186" spans="1:8" ht="15">
      <c r="A186" s="194" t="s">
        <v>394</v>
      </c>
      <c r="B186" s="195" t="s">
        <v>427</v>
      </c>
      <c r="C186" s="196" t="s">
        <v>428</v>
      </c>
      <c r="D186" s="195" t="s">
        <v>429</v>
      </c>
      <c r="E186" s="197" t="s">
        <v>8</v>
      </c>
      <c r="F186" s="197" t="s">
        <v>605</v>
      </c>
      <c r="G186" s="198">
        <v>12.83</v>
      </c>
      <c r="H186" s="199">
        <v>0</v>
      </c>
    </row>
    <row r="187" spans="1:8" ht="15">
      <c r="A187" s="194" t="s">
        <v>394</v>
      </c>
      <c r="B187" s="195" t="s">
        <v>619</v>
      </c>
      <c r="C187" s="196" t="s">
        <v>179</v>
      </c>
      <c r="D187" s="195" t="s">
        <v>180</v>
      </c>
      <c r="E187" s="197" t="s">
        <v>8</v>
      </c>
      <c r="F187" s="197">
        <v>0</v>
      </c>
      <c r="G187" s="198">
        <v>18.37</v>
      </c>
      <c r="H187" s="199">
        <v>0</v>
      </c>
    </row>
    <row r="188" spans="1:8" ht="15">
      <c r="A188" s="194" t="s">
        <v>394</v>
      </c>
      <c r="B188" s="195" t="s">
        <v>620</v>
      </c>
      <c r="C188" s="196" t="s">
        <v>185</v>
      </c>
      <c r="D188" s="195" t="s">
        <v>186</v>
      </c>
      <c r="E188" s="197" t="s">
        <v>8</v>
      </c>
      <c r="F188" s="197">
        <v>0</v>
      </c>
      <c r="G188" s="198">
        <v>33.68</v>
      </c>
      <c r="H188" s="199">
        <v>0</v>
      </c>
    </row>
    <row r="189" spans="1:8" ht="15">
      <c r="A189" s="194" t="s">
        <v>394</v>
      </c>
      <c r="B189" s="195" t="s">
        <v>621</v>
      </c>
      <c r="C189" s="196" t="s">
        <v>191</v>
      </c>
      <c r="D189" s="195" t="s">
        <v>192</v>
      </c>
      <c r="E189" s="197" t="s">
        <v>8</v>
      </c>
      <c r="F189" s="197">
        <v>0</v>
      </c>
      <c r="G189" s="198">
        <v>14.82</v>
      </c>
      <c r="H189" s="199">
        <v>0</v>
      </c>
    </row>
    <row r="190" spans="1:8" ht="15">
      <c r="A190" s="194"/>
      <c r="B190" s="195"/>
      <c r="C190" s="196"/>
      <c r="D190" s="195"/>
      <c r="E190" s="197"/>
      <c r="F190" s="197"/>
      <c r="G190" s="198"/>
      <c r="H190" s="199"/>
    </row>
    <row r="191" spans="1:8" ht="15">
      <c r="A191" s="194"/>
      <c r="B191" s="195"/>
      <c r="C191" s="196"/>
      <c r="D191" s="195"/>
      <c r="E191" s="197"/>
      <c r="F191" s="197"/>
      <c r="G191" s="198"/>
      <c r="H191" s="199"/>
    </row>
    <row r="192" spans="1:8" ht="15">
      <c r="A192" s="194" t="s">
        <v>622</v>
      </c>
      <c r="B192" s="195"/>
      <c r="C192" s="196"/>
      <c r="D192" s="195"/>
      <c r="E192" s="197"/>
      <c r="F192" s="197"/>
      <c r="G192" s="198"/>
      <c r="H192" s="199"/>
    </row>
    <row r="193" spans="1:9" ht="15">
      <c r="A193" s="194" t="s">
        <v>394</v>
      </c>
      <c r="B193" s="195">
        <v>9909</v>
      </c>
      <c r="C193" s="196" t="s">
        <v>337</v>
      </c>
      <c r="D193" s="195" t="s">
        <v>178</v>
      </c>
      <c r="E193" s="197" t="s">
        <v>8</v>
      </c>
      <c r="F193" s="197">
        <v>0</v>
      </c>
      <c r="G193" s="198">
        <v>88.56</v>
      </c>
      <c r="H193" s="199">
        <v>0</v>
      </c>
    </row>
    <row r="194" spans="1:9" ht="15">
      <c r="A194" s="194" t="s">
        <v>394</v>
      </c>
      <c r="B194" s="195" t="s">
        <v>383</v>
      </c>
      <c r="C194" s="196" t="s">
        <v>383</v>
      </c>
      <c r="D194" s="195" t="s">
        <v>384</v>
      </c>
      <c r="E194" s="197" t="s">
        <v>8</v>
      </c>
      <c r="F194" s="197">
        <v>0</v>
      </c>
      <c r="G194" s="198">
        <v>88.56</v>
      </c>
      <c r="H194" s="199">
        <v>0</v>
      </c>
    </row>
    <row r="195" spans="1:9" ht="15">
      <c r="A195" s="194" t="s">
        <v>394</v>
      </c>
      <c r="B195" s="195">
        <v>909</v>
      </c>
      <c r="C195" s="196" t="s">
        <v>338</v>
      </c>
      <c r="D195" s="195" t="s">
        <v>177</v>
      </c>
      <c r="E195" s="197" t="s">
        <v>8</v>
      </c>
      <c r="F195" s="197">
        <v>0</v>
      </c>
      <c r="G195" s="198">
        <v>442.08</v>
      </c>
      <c r="H195" s="199">
        <v>0</v>
      </c>
      <c r="I195" s="38"/>
    </row>
    <row r="196" spans="1:9" ht="15">
      <c r="A196" s="194" t="s">
        <v>394</v>
      </c>
      <c r="B196" s="195">
        <v>9942</v>
      </c>
      <c r="C196" s="196" t="s">
        <v>387</v>
      </c>
      <c r="D196" s="195" t="s">
        <v>388</v>
      </c>
      <c r="E196" s="197" t="s">
        <v>8</v>
      </c>
      <c r="F196" s="197">
        <v>0</v>
      </c>
      <c r="G196" s="198">
        <v>75.12</v>
      </c>
      <c r="H196" s="199">
        <v>0</v>
      </c>
    </row>
    <row r="197" spans="1:9" s="112" customFormat="1" ht="15">
      <c r="A197" s="194"/>
      <c r="B197" s="195"/>
      <c r="C197" s="196"/>
      <c r="D197" s="195"/>
      <c r="E197" s="197"/>
      <c r="F197" s="197"/>
      <c r="G197" s="198"/>
      <c r="H197" s="199"/>
    </row>
    <row r="198" spans="1:9" ht="15">
      <c r="A198" s="194"/>
      <c r="B198" s="195"/>
      <c r="C198" s="196"/>
      <c r="D198" s="195"/>
      <c r="E198" s="197"/>
      <c r="F198" s="197"/>
      <c r="G198" s="198"/>
      <c r="H198" s="199"/>
    </row>
    <row r="199" spans="1:9" ht="15">
      <c r="A199" s="194"/>
      <c r="B199" s="195"/>
      <c r="C199" s="196"/>
      <c r="D199" s="195"/>
      <c r="E199" s="197"/>
      <c r="F199" s="197"/>
      <c r="G199" s="198"/>
      <c r="H199" s="199"/>
    </row>
    <row r="200" spans="1:9" ht="15">
      <c r="A200" s="194"/>
      <c r="B200" s="195"/>
      <c r="C200" s="196"/>
      <c r="D200" s="195"/>
      <c r="E200" s="197"/>
      <c r="F200" s="197"/>
      <c r="G200" s="198"/>
      <c r="H200" s="199"/>
    </row>
    <row r="201" spans="1:9" s="38" customFormat="1" ht="15">
      <c r="A201" s="194"/>
      <c r="B201" s="195"/>
      <c r="C201" s="196"/>
      <c r="D201" s="195"/>
      <c r="E201" s="197"/>
      <c r="F201" s="197"/>
      <c r="G201" s="198"/>
      <c r="H201" s="199"/>
    </row>
    <row r="202" spans="1:9" ht="15">
      <c r="A202" s="194"/>
      <c r="B202" s="195"/>
      <c r="C202" s="196"/>
      <c r="D202" s="195"/>
      <c r="E202" s="197"/>
      <c r="F202" s="202"/>
      <c r="G202" s="198"/>
      <c r="H202" s="199"/>
    </row>
    <row r="203" spans="1:9" ht="15">
      <c r="A203" s="194"/>
      <c r="B203" s="195"/>
      <c r="C203" s="196"/>
      <c r="D203" s="195"/>
      <c r="E203" s="197"/>
      <c r="F203" s="197"/>
      <c r="G203" s="198"/>
      <c r="H203" s="199"/>
    </row>
    <row r="204" spans="1:9" ht="15">
      <c r="A204" s="194"/>
      <c r="B204" s="195"/>
      <c r="C204" s="196"/>
      <c r="D204" s="195"/>
      <c r="E204" s="197"/>
      <c r="F204" s="197"/>
      <c r="G204" s="198"/>
      <c r="H204" s="199"/>
    </row>
    <row r="205" spans="1:9" ht="15">
      <c r="A205" s="194"/>
      <c r="B205" s="195"/>
      <c r="C205" s="196"/>
      <c r="D205" s="195"/>
      <c r="E205" s="197"/>
      <c r="F205" s="197"/>
      <c r="G205" s="198"/>
      <c r="H205" s="199"/>
    </row>
    <row r="206" spans="1:9" ht="15">
      <c r="A206" s="194"/>
      <c r="B206" s="195"/>
      <c r="C206" s="196"/>
      <c r="D206" s="195"/>
      <c r="E206" s="197"/>
      <c r="F206" s="197"/>
      <c r="G206" s="198"/>
      <c r="H206" s="199"/>
    </row>
    <row r="207" spans="1:9" ht="15">
      <c r="A207" s="194"/>
      <c r="B207" s="195"/>
      <c r="C207" s="196"/>
      <c r="D207" s="195"/>
      <c r="E207" s="197"/>
      <c r="F207" s="197"/>
      <c r="G207" s="198"/>
      <c r="H207" s="199"/>
    </row>
    <row r="208" spans="1:9" ht="15">
      <c r="A208" s="194"/>
      <c r="B208" s="195"/>
      <c r="C208" s="196"/>
      <c r="D208" s="195"/>
      <c r="E208" s="197"/>
      <c r="F208" s="197"/>
      <c r="G208" s="198"/>
      <c r="H208" s="199"/>
    </row>
    <row r="209" spans="1:8" ht="15">
      <c r="A209" s="194"/>
      <c r="B209" s="195"/>
      <c r="C209" s="196"/>
      <c r="D209" s="195"/>
      <c r="E209" s="197"/>
      <c r="F209" s="197"/>
      <c r="G209" s="198"/>
      <c r="H209" s="199"/>
    </row>
    <row r="210" spans="1:8" ht="15">
      <c r="A210" s="194"/>
      <c r="B210" s="195"/>
      <c r="C210" s="196"/>
      <c r="D210" s="195"/>
      <c r="E210" s="197"/>
      <c r="F210" s="197"/>
      <c r="G210" s="198"/>
      <c r="H210" s="199"/>
    </row>
    <row r="211" spans="1:8" ht="15">
      <c r="A211" s="194"/>
      <c r="B211" s="195"/>
      <c r="C211" s="196"/>
      <c r="D211" s="195"/>
      <c r="E211" s="197"/>
      <c r="F211" s="197"/>
      <c r="G211" s="198"/>
      <c r="H211" s="199"/>
    </row>
    <row r="212" spans="1:8" ht="15">
      <c r="A212" s="194"/>
      <c r="B212" s="195"/>
      <c r="C212" s="196"/>
      <c r="D212" s="195"/>
      <c r="E212" s="197"/>
      <c r="F212" s="197"/>
      <c r="G212" s="198"/>
      <c r="H212" s="199"/>
    </row>
    <row r="213" spans="1:8" ht="15">
      <c r="A213" s="194"/>
      <c r="B213" s="195"/>
      <c r="C213" s="196"/>
      <c r="D213" s="195"/>
      <c r="E213" s="197"/>
      <c r="F213" s="197"/>
      <c r="G213" s="198"/>
      <c r="H213" s="199"/>
    </row>
    <row r="214" spans="1:8" ht="15">
      <c r="A214" s="194"/>
      <c r="B214" s="195"/>
      <c r="C214" s="196"/>
      <c r="D214" s="195"/>
      <c r="E214" s="197"/>
      <c r="F214" s="197"/>
      <c r="G214" s="198"/>
      <c r="H214" s="199"/>
    </row>
    <row r="215" spans="1:8" ht="15">
      <c r="A215" s="194"/>
      <c r="B215" s="195"/>
      <c r="C215" s="196"/>
      <c r="D215" s="195"/>
      <c r="E215" s="197"/>
      <c r="F215" s="197"/>
      <c r="G215" s="198"/>
      <c r="H215" s="199"/>
    </row>
    <row r="216" spans="1:8" ht="15">
      <c r="A216" s="194"/>
      <c r="B216" s="195"/>
      <c r="C216" s="196"/>
      <c r="D216" s="195"/>
      <c r="E216" s="197"/>
      <c r="F216" s="197"/>
      <c r="G216" s="198"/>
      <c r="H216" s="199"/>
    </row>
    <row r="217" spans="1:8" ht="15">
      <c r="A217" s="194"/>
      <c r="B217" s="195"/>
      <c r="C217" s="196"/>
      <c r="D217" s="195"/>
      <c r="E217" s="197"/>
      <c r="F217" s="197"/>
      <c r="G217" s="198"/>
      <c r="H217" s="199"/>
    </row>
    <row r="218" spans="1:8" ht="15">
      <c r="A218" s="194"/>
      <c r="B218" s="195"/>
      <c r="C218" s="196"/>
      <c r="D218" s="195"/>
      <c r="E218" s="197"/>
      <c r="F218" s="197"/>
      <c r="G218" s="198"/>
      <c r="H218" s="199"/>
    </row>
    <row r="219" spans="1:8" ht="15">
      <c r="A219" s="194"/>
      <c r="B219" s="195"/>
      <c r="C219" s="196"/>
      <c r="D219" s="195"/>
      <c r="E219" s="197"/>
      <c r="F219" s="197"/>
      <c r="G219" s="198"/>
      <c r="H219" s="199"/>
    </row>
    <row r="220" spans="1:8" ht="15">
      <c r="A220" s="194"/>
      <c r="B220" s="195"/>
      <c r="C220" s="196"/>
      <c r="D220" s="195"/>
      <c r="E220" s="197"/>
      <c r="F220" s="197"/>
      <c r="G220" s="198"/>
      <c r="H220" s="199"/>
    </row>
    <row r="221" spans="1:8" ht="15">
      <c r="A221" s="194"/>
      <c r="B221" s="195"/>
      <c r="C221" s="196"/>
      <c r="D221" s="195"/>
      <c r="E221" s="197"/>
      <c r="F221" s="197"/>
      <c r="G221" s="198"/>
      <c r="H221" s="199"/>
    </row>
    <row r="222" spans="1:8" ht="15">
      <c r="A222" s="194"/>
      <c r="B222" s="195"/>
      <c r="C222" s="196"/>
      <c r="D222" s="195"/>
      <c r="E222" s="197"/>
      <c r="F222" s="197"/>
      <c r="G222" s="198"/>
      <c r="H222" s="199"/>
    </row>
    <row r="223" spans="1:8" ht="15">
      <c r="A223" s="194"/>
      <c r="B223" s="195"/>
      <c r="C223" s="196"/>
      <c r="D223" s="195"/>
      <c r="E223" s="197"/>
      <c r="F223" s="197"/>
      <c r="G223" s="198"/>
      <c r="H223" s="199"/>
    </row>
    <row r="224" spans="1:8" ht="15">
      <c r="A224" s="194"/>
      <c r="B224" s="195"/>
      <c r="C224" s="196"/>
      <c r="D224" s="195"/>
      <c r="E224" s="197"/>
      <c r="F224" s="197"/>
      <c r="G224" s="198"/>
      <c r="H224" s="199"/>
    </row>
    <row r="225" spans="1:8" ht="15">
      <c r="A225" s="194"/>
      <c r="B225" s="195"/>
      <c r="C225" s="196"/>
      <c r="D225" s="195"/>
      <c r="E225" s="197"/>
      <c r="F225" s="197"/>
      <c r="G225" s="198"/>
      <c r="H225" s="199"/>
    </row>
    <row r="226" spans="1:8" ht="15">
      <c r="A226" s="194"/>
      <c r="B226" s="195"/>
      <c r="C226" s="196"/>
      <c r="D226" s="195"/>
      <c r="E226" s="197"/>
      <c r="F226" s="197"/>
      <c r="G226" s="198"/>
      <c r="H226" s="199"/>
    </row>
    <row r="227" spans="1:8" ht="15">
      <c r="A227" s="194"/>
      <c r="B227" s="195"/>
      <c r="C227" s="196"/>
      <c r="D227" s="195"/>
      <c r="E227" s="197"/>
      <c r="F227" s="197"/>
      <c r="G227" s="198"/>
      <c r="H227" s="199"/>
    </row>
    <row r="228" spans="1:8" ht="15">
      <c r="A228" s="194"/>
      <c r="B228" s="195"/>
      <c r="C228" s="196"/>
      <c r="D228" s="195"/>
      <c r="E228" s="197"/>
      <c r="F228" s="197"/>
      <c r="G228" s="198"/>
      <c r="H228" s="199"/>
    </row>
    <row r="229" spans="1:8" ht="15">
      <c r="A229" s="194"/>
      <c r="B229" s="195"/>
      <c r="C229" s="196"/>
      <c r="D229" s="195"/>
      <c r="E229" s="197"/>
      <c r="F229" s="197"/>
      <c r="G229" s="198"/>
      <c r="H229" s="199"/>
    </row>
    <row r="230" spans="1:8" ht="15">
      <c r="A230" s="194"/>
      <c r="B230" s="195"/>
      <c r="C230" s="196"/>
      <c r="D230" s="195"/>
      <c r="E230" s="197"/>
      <c r="F230" s="197"/>
      <c r="G230" s="198"/>
      <c r="H230" s="199"/>
    </row>
    <row r="231" spans="1:8" ht="15">
      <c r="A231" s="194"/>
      <c r="B231" s="195"/>
      <c r="C231" s="196"/>
      <c r="D231" s="195"/>
      <c r="E231" s="197"/>
      <c r="F231" s="197"/>
      <c r="G231" s="198"/>
      <c r="H231" s="199"/>
    </row>
    <row r="232" spans="1:8">
      <c r="A232" s="125"/>
      <c r="B232" s="116"/>
      <c r="C232" s="126"/>
      <c r="D232" s="116"/>
      <c r="E232" s="127"/>
      <c r="F232" s="127"/>
      <c r="G232" s="128"/>
      <c r="H232" s="129"/>
    </row>
    <row r="233" spans="1:8">
      <c r="A233" s="125"/>
      <c r="B233" s="116"/>
      <c r="C233" s="126"/>
      <c r="D233" s="116"/>
      <c r="E233" s="127"/>
      <c r="F233" s="127"/>
      <c r="G233" s="128"/>
      <c r="H233" s="129"/>
    </row>
    <row r="234" spans="1:8">
      <c r="A234" s="125"/>
      <c r="B234" s="116"/>
      <c r="C234" s="126"/>
      <c r="D234" s="116"/>
      <c r="E234" s="127"/>
      <c r="F234" s="127"/>
      <c r="G234" s="128"/>
      <c r="H234" s="129"/>
    </row>
    <row r="235" spans="1:8">
      <c r="A235" s="125"/>
      <c r="B235" s="116"/>
      <c r="C235" s="126"/>
      <c r="D235" s="116"/>
      <c r="E235" s="127"/>
      <c r="F235" s="127"/>
      <c r="G235" s="128"/>
      <c r="H235" s="129"/>
    </row>
    <row r="236" spans="1:8">
      <c r="A236" s="125"/>
      <c r="B236" s="116"/>
      <c r="C236" s="126"/>
      <c r="D236" s="116"/>
      <c r="E236" s="127"/>
      <c r="F236" s="127"/>
      <c r="G236" s="128"/>
      <c r="H236" s="129"/>
    </row>
    <row r="237" spans="1:8">
      <c r="A237" s="125"/>
      <c r="B237" s="116"/>
      <c r="C237" s="126"/>
      <c r="D237" s="116"/>
      <c r="E237" s="127"/>
      <c r="F237" s="127"/>
      <c r="G237" s="128"/>
      <c r="H237" s="129"/>
    </row>
    <row r="238" spans="1:8">
      <c r="A238" s="125"/>
      <c r="B238" s="116"/>
      <c r="C238" s="126"/>
      <c r="D238" s="116"/>
      <c r="E238" s="127"/>
      <c r="F238" s="127"/>
      <c r="G238" s="128"/>
      <c r="H238" s="129"/>
    </row>
    <row r="239" spans="1:8">
      <c r="A239" s="125"/>
      <c r="B239" s="116"/>
      <c r="C239" s="126"/>
      <c r="D239" s="116"/>
      <c r="E239" s="127"/>
      <c r="F239" s="127"/>
      <c r="G239" s="128"/>
      <c r="H239" s="129"/>
    </row>
    <row r="240" spans="1:8">
      <c r="A240" s="125"/>
      <c r="B240" s="116"/>
      <c r="C240" s="126"/>
      <c r="D240" s="116"/>
      <c r="E240" s="127"/>
      <c r="F240" s="127"/>
      <c r="G240" s="128"/>
      <c r="H240" s="129"/>
    </row>
    <row r="241" spans="1:8">
      <c r="A241" s="125"/>
      <c r="B241" s="116"/>
      <c r="C241" s="126"/>
      <c r="D241" s="116"/>
      <c r="E241" s="127"/>
      <c r="F241" s="127"/>
      <c r="G241" s="128"/>
      <c r="H241" s="129"/>
    </row>
    <row r="242" spans="1:8">
      <c r="A242" s="125"/>
      <c r="B242" s="116"/>
      <c r="C242" s="126"/>
      <c r="D242" s="116"/>
      <c r="E242" s="127"/>
      <c r="F242" s="127"/>
      <c r="G242" s="128"/>
      <c r="H242" s="129"/>
    </row>
    <row r="243" spans="1:8">
      <c r="A243" s="125"/>
      <c r="B243" s="116"/>
      <c r="C243" s="126"/>
      <c r="D243" s="116"/>
      <c r="E243" s="127"/>
      <c r="F243" s="127"/>
      <c r="G243" s="128"/>
      <c r="H243" s="129"/>
    </row>
    <row r="244" spans="1:8">
      <c r="A244" s="125"/>
      <c r="B244" s="116"/>
      <c r="C244" s="126"/>
      <c r="D244" s="116"/>
      <c r="E244" s="127"/>
      <c r="F244" s="127"/>
      <c r="G244" s="128"/>
      <c r="H244" s="129"/>
    </row>
    <row r="245" spans="1:8">
      <c r="A245" s="125"/>
      <c r="B245" s="116"/>
      <c r="C245" s="126"/>
      <c r="D245" s="116"/>
      <c r="E245" s="127"/>
      <c r="F245" s="127"/>
      <c r="G245" s="128"/>
      <c r="H245" s="129"/>
    </row>
    <row r="246" spans="1:8">
      <c r="A246" s="125"/>
      <c r="B246" s="116"/>
      <c r="C246" s="126"/>
      <c r="D246" s="116"/>
      <c r="E246" s="127"/>
      <c r="F246" s="127"/>
      <c r="G246" s="128"/>
      <c r="H246" s="129"/>
    </row>
    <row r="247" spans="1:8">
      <c r="A247" s="125"/>
      <c r="B247" s="116"/>
      <c r="C247" s="126"/>
      <c r="D247" s="116"/>
      <c r="E247" s="127"/>
      <c r="F247" s="127"/>
      <c r="G247" s="128"/>
      <c r="H247" s="129"/>
    </row>
    <row r="248" spans="1:8">
      <c r="A248" s="125"/>
      <c r="B248" s="116"/>
      <c r="C248" s="126"/>
      <c r="D248" s="116"/>
      <c r="E248" s="127"/>
      <c r="F248" s="127"/>
      <c r="G248" s="128"/>
      <c r="H248" s="129"/>
    </row>
    <row r="249" spans="1:8">
      <c r="A249" s="125"/>
      <c r="B249" s="116"/>
      <c r="C249" s="126"/>
      <c r="D249" s="116"/>
      <c r="E249" s="127"/>
      <c r="F249" s="127"/>
      <c r="G249" s="128"/>
      <c r="H249" s="129"/>
    </row>
    <row r="250" spans="1:8">
      <c r="A250" s="125"/>
      <c r="B250" s="116"/>
      <c r="C250" s="126"/>
      <c r="D250" s="116"/>
      <c r="E250" s="127"/>
      <c r="F250" s="127"/>
      <c r="G250" s="128"/>
      <c r="H250" s="129"/>
    </row>
    <row r="251" spans="1:8">
      <c r="A251" s="125"/>
      <c r="B251" s="116"/>
      <c r="C251" s="126"/>
      <c r="D251" s="116"/>
      <c r="E251" s="127"/>
      <c r="F251" s="127"/>
      <c r="G251" s="128"/>
      <c r="H251" s="129"/>
    </row>
    <row r="252" spans="1:8">
      <c r="A252" s="125"/>
      <c r="B252" s="116"/>
      <c r="C252" s="126"/>
      <c r="D252" s="116"/>
      <c r="E252" s="127"/>
      <c r="F252" s="127"/>
      <c r="G252" s="128"/>
      <c r="H252" s="129"/>
    </row>
    <row r="253" spans="1:8">
      <c r="A253" s="125"/>
      <c r="B253" s="116"/>
      <c r="C253" s="126"/>
      <c r="D253" s="116"/>
      <c r="E253" s="127"/>
      <c r="F253" s="127"/>
      <c r="G253" s="128"/>
      <c r="H253" s="129"/>
    </row>
    <row r="254" spans="1:8">
      <c r="A254" s="125"/>
      <c r="B254" s="116"/>
      <c r="C254" s="126"/>
      <c r="D254" s="116"/>
      <c r="E254" s="127"/>
      <c r="F254" s="127"/>
      <c r="G254" s="128"/>
      <c r="H254" s="129"/>
    </row>
    <row r="255" spans="1:8">
      <c r="A255" s="125"/>
      <c r="B255" s="116"/>
      <c r="C255" s="126"/>
      <c r="D255" s="116"/>
      <c r="E255" s="127"/>
      <c r="F255" s="127"/>
      <c r="G255" s="128"/>
      <c r="H255" s="129"/>
    </row>
    <row r="256" spans="1:8">
      <c r="A256" s="125"/>
      <c r="B256" s="116"/>
      <c r="C256" s="126"/>
      <c r="D256" s="116"/>
      <c r="E256" s="127"/>
      <c r="F256" s="127"/>
      <c r="G256" s="128"/>
      <c r="H256" s="129"/>
    </row>
    <row r="257" spans="1:9">
      <c r="A257" s="125"/>
      <c r="B257" s="116"/>
      <c r="C257" s="126"/>
      <c r="D257" s="116"/>
      <c r="E257" s="127"/>
      <c r="F257" s="127"/>
      <c r="G257" s="128"/>
      <c r="H257" s="129"/>
    </row>
    <row r="258" spans="1:9">
      <c r="A258" s="125"/>
      <c r="B258" s="116"/>
      <c r="C258" s="126"/>
      <c r="D258" s="116"/>
      <c r="E258" s="127"/>
      <c r="F258" s="127"/>
      <c r="G258" s="128"/>
      <c r="H258" s="129"/>
    </row>
    <row r="259" spans="1:9">
      <c r="A259" s="125"/>
      <c r="B259" s="116"/>
      <c r="C259" s="126"/>
      <c r="D259" s="116"/>
      <c r="E259" s="127"/>
      <c r="F259" s="127"/>
      <c r="G259" s="128"/>
      <c r="H259" s="129"/>
      <c r="I259" s="38"/>
    </row>
    <row r="260" spans="1:9">
      <c r="A260" s="125"/>
      <c r="B260" s="116"/>
      <c r="C260" s="126"/>
      <c r="D260" s="116"/>
      <c r="E260" s="127"/>
      <c r="F260" s="127"/>
      <c r="G260" s="128"/>
      <c r="H260" s="129"/>
    </row>
    <row r="261" spans="1:9">
      <c r="A261" s="125"/>
      <c r="B261" s="116"/>
      <c r="C261" s="126"/>
      <c r="D261" s="116"/>
      <c r="E261" s="127"/>
      <c r="F261" s="127"/>
      <c r="G261" s="128"/>
      <c r="H261" s="129"/>
    </row>
    <row r="262" spans="1:9">
      <c r="A262" s="125"/>
      <c r="B262" s="116"/>
      <c r="C262" s="126"/>
      <c r="D262" s="116"/>
      <c r="E262" s="127"/>
      <c r="F262" s="127"/>
      <c r="G262" s="128"/>
      <c r="H262" s="129"/>
    </row>
    <row r="263" spans="1:9" ht="15">
      <c r="A263" s="130"/>
      <c r="B263" s="131"/>
      <c r="C263" s="132"/>
      <c r="D263" s="109"/>
      <c r="E263" s="110"/>
      <c r="F263" s="111"/>
      <c r="G263" s="83"/>
      <c r="H263" s="83"/>
    </row>
    <row r="264" spans="1:9" ht="15">
      <c r="A264" s="130"/>
      <c r="B264" s="131"/>
      <c r="C264" s="132"/>
      <c r="D264" s="109"/>
      <c r="E264" s="110"/>
      <c r="F264" s="111"/>
      <c r="G264" s="83"/>
      <c r="H264" s="83"/>
    </row>
    <row r="265" spans="1:9" ht="15">
      <c r="A265" s="130"/>
      <c r="B265" s="131"/>
      <c r="C265" s="132"/>
      <c r="D265" s="109"/>
      <c r="E265" s="110"/>
      <c r="F265" s="111"/>
      <c r="G265" s="83"/>
      <c r="H265" s="83"/>
    </row>
    <row r="266" spans="1:9" ht="15">
      <c r="A266" s="130"/>
      <c r="B266" s="131"/>
      <c r="C266" s="132"/>
      <c r="D266" s="109"/>
      <c r="E266" s="110"/>
      <c r="F266" s="111"/>
      <c r="G266" s="83"/>
      <c r="H266" s="83"/>
    </row>
    <row r="267" spans="1:9" ht="15">
      <c r="A267" s="130"/>
      <c r="B267" s="131"/>
      <c r="C267" s="132"/>
      <c r="D267" s="109"/>
      <c r="E267" s="110"/>
      <c r="F267" s="111"/>
      <c r="G267" s="83"/>
      <c r="H267" s="83"/>
    </row>
    <row r="268" spans="1:9" ht="15">
      <c r="A268" s="130"/>
      <c r="B268" s="131"/>
      <c r="C268" s="132"/>
      <c r="D268" s="109"/>
      <c r="E268" s="110"/>
      <c r="F268" s="111"/>
      <c r="G268" s="83"/>
      <c r="H268" s="83"/>
    </row>
    <row r="269" spans="1:9" ht="15">
      <c r="A269" s="130"/>
      <c r="B269" s="131"/>
      <c r="C269" s="132"/>
      <c r="D269" s="109"/>
      <c r="E269" s="110"/>
      <c r="F269" s="111"/>
      <c r="G269" s="83"/>
      <c r="H269" s="83"/>
    </row>
    <row r="270" spans="1:9" ht="15">
      <c r="A270" s="130"/>
      <c r="B270" s="131"/>
      <c r="C270" s="132"/>
      <c r="D270" s="109"/>
      <c r="E270" s="110"/>
      <c r="F270" s="111"/>
      <c r="G270" s="83"/>
      <c r="H270" s="83"/>
    </row>
    <row r="271" spans="1:9" ht="15">
      <c r="A271" s="130"/>
      <c r="B271" s="131"/>
      <c r="C271" s="132"/>
      <c r="D271" s="109"/>
      <c r="E271" s="110"/>
      <c r="F271" s="111"/>
      <c r="G271" s="83"/>
      <c r="H271" s="83"/>
    </row>
    <row r="272" spans="1:9" ht="15">
      <c r="A272" s="130"/>
      <c r="B272" s="131"/>
      <c r="C272" s="132"/>
      <c r="D272" s="109"/>
      <c r="E272" s="110"/>
      <c r="F272" s="111"/>
      <c r="G272" s="83"/>
      <c r="H272" s="83"/>
    </row>
    <row r="273" spans="1:8" ht="15">
      <c r="A273" s="130"/>
      <c r="B273" s="131"/>
      <c r="C273" s="132"/>
      <c r="D273" s="109"/>
      <c r="E273" s="110"/>
      <c r="F273" s="111"/>
      <c r="G273" s="83"/>
      <c r="H273" s="83"/>
    </row>
    <row r="274" spans="1:8" ht="15">
      <c r="A274" s="130"/>
      <c r="B274" s="131"/>
      <c r="C274" s="132"/>
      <c r="D274" s="109"/>
      <c r="E274" s="110"/>
      <c r="F274" s="111"/>
      <c r="G274" s="83"/>
      <c r="H274" s="83"/>
    </row>
    <row r="275" spans="1:8" ht="15">
      <c r="A275" s="130"/>
      <c r="B275" s="131"/>
      <c r="C275" s="132"/>
      <c r="D275" s="109"/>
      <c r="E275" s="110"/>
      <c r="F275" s="111"/>
      <c r="G275" s="83"/>
      <c r="H275" s="83"/>
    </row>
    <row r="276" spans="1:8" ht="15">
      <c r="A276" s="130"/>
      <c r="B276" s="131"/>
      <c r="C276" s="132"/>
      <c r="D276" s="109"/>
      <c r="E276" s="110"/>
      <c r="F276" s="111"/>
      <c r="G276" s="83"/>
      <c r="H276" s="83"/>
    </row>
    <row r="277" spans="1:8" ht="15">
      <c r="A277" s="130"/>
      <c r="B277" s="131"/>
      <c r="C277" s="132"/>
      <c r="D277" s="109"/>
      <c r="E277" s="110"/>
      <c r="F277" s="111"/>
      <c r="G277" s="83"/>
      <c r="H277" s="83"/>
    </row>
    <row r="278" spans="1:8" ht="15">
      <c r="A278" s="130"/>
      <c r="B278" s="131"/>
      <c r="C278" s="132"/>
      <c r="D278" s="109"/>
      <c r="E278" s="110"/>
      <c r="F278" s="111"/>
      <c r="G278" s="83"/>
      <c r="H278" s="83"/>
    </row>
    <row r="279" spans="1:8" ht="15">
      <c r="A279" s="130"/>
      <c r="B279" s="131"/>
      <c r="C279" s="132"/>
      <c r="D279" s="109"/>
      <c r="E279" s="110"/>
      <c r="F279" s="111"/>
      <c r="G279" s="83"/>
      <c r="H279" s="83"/>
    </row>
    <row r="280" spans="1:8" ht="15">
      <c r="A280" s="130"/>
      <c r="B280" s="131"/>
      <c r="C280" s="132"/>
      <c r="D280" s="109"/>
      <c r="E280" s="110"/>
      <c r="F280" s="111"/>
      <c r="G280" s="83"/>
      <c r="H280" s="83"/>
    </row>
    <row r="281" spans="1:8" ht="15">
      <c r="A281" s="130"/>
      <c r="B281" s="131"/>
      <c r="C281" s="132"/>
      <c r="D281" s="109"/>
      <c r="E281" s="110"/>
      <c r="F281" s="111"/>
      <c r="G281" s="83"/>
      <c r="H281" s="83"/>
    </row>
    <row r="282" spans="1:8" ht="15">
      <c r="A282" s="130"/>
      <c r="B282" s="131"/>
      <c r="C282" s="132"/>
      <c r="D282" s="109"/>
      <c r="E282" s="110"/>
      <c r="F282" s="111"/>
      <c r="G282" s="83"/>
      <c r="H282" s="83"/>
    </row>
    <row r="283" spans="1:8" ht="15">
      <c r="A283" s="130"/>
      <c r="B283" s="131"/>
      <c r="C283" s="132"/>
      <c r="D283" s="109"/>
      <c r="E283" s="110"/>
      <c r="F283" s="111"/>
      <c r="G283" s="83"/>
      <c r="H283" s="83"/>
    </row>
    <row r="284" spans="1:8" ht="15">
      <c r="A284" s="130"/>
      <c r="B284" s="131"/>
      <c r="C284" s="132"/>
      <c r="D284" s="109"/>
      <c r="E284" s="110"/>
      <c r="F284" s="111"/>
      <c r="G284" s="83"/>
      <c r="H284" s="83"/>
    </row>
    <row r="285" spans="1:8" ht="15">
      <c r="A285" s="130"/>
      <c r="B285" s="131"/>
      <c r="C285" s="132"/>
      <c r="D285" s="109"/>
      <c r="E285" s="110"/>
      <c r="F285" s="111"/>
      <c r="G285" s="83"/>
      <c r="H285" s="83"/>
    </row>
    <row r="286" spans="1:8" ht="15">
      <c r="A286" s="130"/>
      <c r="B286" s="131"/>
      <c r="C286" s="132"/>
      <c r="D286" s="109"/>
      <c r="E286" s="110"/>
      <c r="F286" s="111"/>
      <c r="G286" s="83"/>
      <c r="H286" s="83"/>
    </row>
    <row r="287" spans="1:8" ht="15">
      <c r="A287" s="130"/>
      <c r="B287" s="131"/>
      <c r="C287" s="132"/>
      <c r="D287" s="109"/>
      <c r="E287" s="110"/>
      <c r="F287" s="111"/>
      <c r="G287" s="83"/>
      <c r="H287" s="83"/>
    </row>
    <row r="288" spans="1:8" ht="15">
      <c r="A288" s="130"/>
      <c r="B288" s="131"/>
      <c r="C288" s="132"/>
      <c r="D288" s="109"/>
      <c r="E288" s="110"/>
      <c r="F288" s="111"/>
      <c r="G288" s="83"/>
      <c r="H288" s="83"/>
    </row>
    <row r="289" spans="1:8" ht="15">
      <c r="A289" s="130"/>
      <c r="B289" s="131"/>
      <c r="C289" s="132"/>
      <c r="D289" s="109"/>
      <c r="E289" s="110"/>
      <c r="F289" s="111"/>
      <c r="G289" s="83"/>
      <c r="H289" s="83"/>
    </row>
    <row r="290" spans="1:8" ht="15">
      <c r="A290" s="130"/>
      <c r="B290" s="131"/>
      <c r="C290" s="132"/>
      <c r="D290" s="109"/>
      <c r="E290" s="110"/>
      <c r="F290" s="111"/>
      <c r="G290" s="83"/>
      <c r="H290" s="83"/>
    </row>
    <row r="291" spans="1:8" ht="15">
      <c r="A291" s="130"/>
      <c r="B291" s="131"/>
      <c r="C291" s="132"/>
      <c r="D291" s="109"/>
      <c r="E291" s="110"/>
      <c r="F291" s="111"/>
      <c r="G291" s="83"/>
      <c r="H291" s="83"/>
    </row>
    <row r="292" spans="1:8" ht="15">
      <c r="A292" s="130"/>
      <c r="B292" s="131"/>
      <c r="C292" s="132"/>
      <c r="D292" s="109"/>
      <c r="E292" s="110"/>
      <c r="F292" s="111"/>
      <c r="G292" s="83"/>
      <c r="H292" s="83"/>
    </row>
    <row r="293" spans="1:8" ht="15">
      <c r="A293" s="130"/>
      <c r="B293" s="131"/>
      <c r="C293" s="132"/>
      <c r="D293" s="109"/>
      <c r="E293" s="110"/>
      <c r="F293" s="111"/>
      <c r="G293" s="83"/>
      <c r="H293" s="83"/>
    </row>
    <row r="294" spans="1:8" ht="15">
      <c r="A294" s="130"/>
      <c r="B294" s="131"/>
      <c r="C294" s="132"/>
      <c r="D294" s="109"/>
      <c r="E294" s="110"/>
      <c r="F294" s="111"/>
      <c r="G294" s="83"/>
      <c r="H294" s="83"/>
    </row>
    <row r="295" spans="1:8" ht="15">
      <c r="A295" s="130"/>
      <c r="B295" s="131"/>
      <c r="C295" s="132"/>
      <c r="D295" s="109"/>
      <c r="E295" s="110"/>
      <c r="F295" s="111"/>
      <c r="G295" s="83"/>
      <c r="H295" s="83"/>
    </row>
    <row r="296" spans="1:8" ht="15">
      <c r="A296" s="130"/>
      <c r="B296" s="131"/>
      <c r="C296" s="132"/>
      <c r="D296" s="109"/>
      <c r="E296" s="110"/>
      <c r="F296" s="111"/>
      <c r="G296" s="83"/>
      <c r="H296" s="83"/>
    </row>
    <row r="297" spans="1:8" ht="15">
      <c r="A297" s="130"/>
      <c r="B297" s="131"/>
      <c r="C297" s="132"/>
      <c r="D297" s="109"/>
      <c r="E297" s="110"/>
      <c r="F297" s="111"/>
      <c r="G297" s="83"/>
      <c r="H297" s="83"/>
    </row>
    <row r="298" spans="1:8" ht="15">
      <c r="A298" s="130"/>
      <c r="B298" s="131"/>
      <c r="C298" s="132"/>
      <c r="D298" s="109"/>
      <c r="E298" s="110"/>
      <c r="F298" s="111"/>
      <c r="G298" s="83"/>
      <c r="H298" s="83"/>
    </row>
    <row r="299" spans="1:8" ht="15">
      <c r="A299" s="130"/>
      <c r="B299" s="131"/>
      <c r="C299" s="132"/>
      <c r="D299" s="109"/>
      <c r="E299" s="110"/>
      <c r="F299" s="111"/>
      <c r="G299" s="83"/>
      <c r="H299" s="83"/>
    </row>
    <row r="300" spans="1:8" ht="15">
      <c r="A300" s="130"/>
      <c r="B300" s="131"/>
      <c r="C300" s="132"/>
      <c r="D300" s="109"/>
      <c r="E300" s="110"/>
      <c r="F300" s="111"/>
      <c r="G300" s="83"/>
      <c r="H300" s="83"/>
    </row>
    <row r="301" spans="1:8" ht="15">
      <c r="A301" s="130"/>
      <c r="B301" s="131"/>
      <c r="C301" s="132"/>
      <c r="D301" s="109"/>
      <c r="E301" s="110"/>
      <c r="F301" s="111"/>
      <c r="G301" s="83"/>
      <c r="H301" s="83"/>
    </row>
    <row r="302" spans="1:8" ht="15">
      <c r="A302" s="130"/>
      <c r="B302" s="131"/>
      <c r="C302" s="132"/>
      <c r="D302" s="109"/>
      <c r="E302" s="110"/>
      <c r="F302" s="111"/>
      <c r="G302" s="83"/>
      <c r="H302" s="83"/>
    </row>
    <row r="303" spans="1:8" ht="15">
      <c r="A303" s="130"/>
      <c r="B303" s="131"/>
      <c r="C303" s="132"/>
      <c r="D303" s="109"/>
      <c r="E303" s="110"/>
      <c r="F303" s="111"/>
      <c r="G303" s="83"/>
      <c r="H303" s="83"/>
    </row>
    <row r="304" spans="1:8" ht="15">
      <c r="A304" s="130"/>
      <c r="B304" s="131"/>
      <c r="C304" s="132"/>
      <c r="D304" s="109"/>
      <c r="E304" s="110"/>
      <c r="F304" s="111"/>
      <c r="G304" s="83"/>
      <c r="H304" s="83"/>
    </row>
    <row r="305" spans="1:8" ht="15">
      <c r="A305" s="130"/>
      <c r="B305" s="131"/>
      <c r="C305" s="132"/>
      <c r="D305" s="109"/>
      <c r="E305" s="110"/>
      <c r="F305" s="111"/>
      <c r="G305" s="83"/>
      <c r="H305" s="83"/>
    </row>
    <row r="306" spans="1:8" ht="15">
      <c r="A306" s="130"/>
      <c r="B306" s="131"/>
      <c r="C306" s="132"/>
      <c r="D306" s="109"/>
      <c r="E306" s="110"/>
      <c r="F306" s="111"/>
      <c r="G306" s="83"/>
      <c r="H306" s="83"/>
    </row>
    <row r="307" spans="1:8" ht="15">
      <c r="A307" s="130"/>
      <c r="B307" s="131"/>
      <c r="C307" s="132"/>
      <c r="D307" s="109"/>
      <c r="E307" s="110"/>
      <c r="F307" s="111"/>
      <c r="G307" s="83"/>
      <c r="H307" s="83"/>
    </row>
    <row r="308" spans="1:8" ht="15">
      <c r="A308" s="130"/>
      <c r="B308" s="131"/>
      <c r="C308" s="132"/>
      <c r="D308" s="109"/>
      <c r="E308" s="110"/>
      <c r="F308" s="111"/>
      <c r="G308" s="83"/>
      <c r="H308" s="83"/>
    </row>
    <row r="309" spans="1:8" ht="15">
      <c r="A309" s="130"/>
      <c r="B309" s="131"/>
      <c r="C309" s="132"/>
      <c r="D309" s="109"/>
      <c r="E309" s="110"/>
      <c r="F309" s="111"/>
      <c r="G309" s="83"/>
      <c r="H309" s="83"/>
    </row>
    <row r="310" spans="1:8" ht="15">
      <c r="A310" s="130"/>
      <c r="B310" s="131"/>
      <c r="C310" s="132"/>
      <c r="D310" s="109"/>
      <c r="E310" s="110"/>
      <c r="F310" s="111"/>
      <c r="G310" s="83"/>
      <c r="H310" s="83"/>
    </row>
    <row r="311" spans="1:8" ht="15">
      <c r="A311" s="130"/>
      <c r="B311" s="131"/>
      <c r="C311" s="132"/>
      <c r="D311" s="109"/>
      <c r="E311" s="110"/>
      <c r="F311" s="111"/>
      <c r="G311" s="83"/>
      <c r="H311" s="83"/>
    </row>
    <row r="312" spans="1:8" ht="15">
      <c r="A312" s="130"/>
      <c r="B312" s="131"/>
      <c r="C312" s="132"/>
      <c r="D312" s="109"/>
      <c r="E312" s="110"/>
      <c r="F312" s="111"/>
      <c r="G312" s="83"/>
      <c r="H312" s="83"/>
    </row>
    <row r="313" spans="1:8" ht="15">
      <c r="A313" s="130"/>
      <c r="B313" s="131"/>
      <c r="C313" s="132"/>
      <c r="D313" s="109"/>
      <c r="E313" s="110"/>
      <c r="F313" s="111"/>
      <c r="G313" s="83"/>
      <c r="H313" s="83"/>
    </row>
    <row r="314" spans="1:8" ht="15">
      <c r="A314" s="130"/>
      <c r="B314" s="131"/>
      <c r="C314" s="132"/>
      <c r="D314" s="109"/>
      <c r="E314" s="110"/>
      <c r="F314" s="111"/>
      <c r="G314" s="83"/>
      <c r="H314" s="83"/>
    </row>
    <row r="315" spans="1:8" ht="15">
      <c r="A315" s="130"/>
      <c r="B315" s="131"/>
      <c r="C315" s="132"/>
      <c r="D315" s="109"/>
      <c r="E315" s="110"/>
      <c r="F315" s="111"/>
      <c r="G315" s="83"/>
      <c r="H315" s="83"/>
    </row>
    <row r="316" spans="1:8" ht="15">
      <c r="A316" s="130"/>
      <c r="B316" s="131"/>
      <c r="C316" s="132"/>
      <c r="D316" s="109"/>
      <c r="E316" s="110"/>
      <c r="F316" s="111"/>
      <c r="G316" s="83"/>
      <c r="H316" s="83"/>
    </row>
    <row r="317" spans="1:8" ht="15">
      <c r="A317" s="130"/>
      <c r="B317" s="131"/>
      <c r="C317" s="132"/>
      <c r="D317" s="109"/>
      <c r="E317" s="110"/>
      <c r="F317" s="111"/>
      <c r="G317" s="83"/>
      <c r="H317" s="83"/>
    </row>
    <row r="318" spans="1:8" ht="15">
      <c r="A318" s="130"/>
      <c r="B318" s="131"/>
      <c r="C318" s="132"/>
      <c r="D318" s="109"/>
      <c r="E318" s="110"/>
      <c r="F318" s="111"/>
      <c r="G318" s="83"/>
      <c r="H318" s="83"/>
    </row>
    <row r="319" spans="1:8" ht="15">
      <c r="A319" s="130"/>
      <c r="B319" s="131"/>
      <c r="C319" s="132"/>
      <c r="D319" s="109"/>
      <c r="E319" s="110"/>
      <c r="F319" s="111"/>
      <c r="G319" s="83"/>
      <c r="H319" s="83"/>
    </row>
    <row r="320" spans="1:8" ht="15">
      <c r="A320" s="130"/>
      <c r="B320" s="131"/>
      <c r="C320" s="132"/>
      <c r="D320" s="109"/>
      <c r="E320" s="110"/>
      <c r="F320" s="111"/>
      <c r="G320" s="83"/>
      <c r="H320" s="83"/>
    </row>
    <row r="321" spans="1:8" ht="15">
      <c r="A321" s="130"/>
      <c r="B321" s="131"/>
      <c r="C321" s="132"/>
      <c r="D321" s="109"/>
      <c r="E321" s="110"/>
      <c r="F321" s="111"/>
      <c r="G321" s="83"/>
      <c r="H321" s="83"/>
    </row>
    <row r="322" spans="1:8" ht="15">
      <c r="A322" s="130"/>
      <c r="B322" s="131"/>
      <c r="C322" s="132"/>
      <c r="D322" s="109"/>
      <c r="E322" s="110"/>
      <c r="F322" s="111"/>
      <c r="G322" s="83"/>
      <c r="H322" s="83"/>
    </row>
    <row r="323" spans="1:8" ht="15">
      <c r="A323" s="130"/>
      <c r="B323" s="131"/>
      <c r="C323" s="132"/>
      <c r="D323" s="109"/>
      <c r="E323" s="110"/>
      <c r="F323" s="111"/>
      <c r="G323" s="83"/>
      <c r="H323" s="83"/>
    </row>
    <row r="324" spans="1:8" ht="15">
      <c r="A324" s="130"/>
      <c r="B324" s="131"/>
      <c r="C324" s="132"/>
      <c r="D324" s="109"/>
      <c r="E324" s="110"/>
      <c r="F324" s="111"/>
      <c r="G324" s="83"/>
      <c r="H324" s="83"/>
    </row>
    <row r="325" spans="1:8" ht="15">
      <c r="A325" s="130"/>
      <c r="B325" s="131"/>
      <c r="C325" s="132"/>
      <c r="D325" s="109"/>
      <c r="E325" s="110"/>
      <c r="F325" s="111"/>
      <c r="G325" s="83"/>
      <c r="H325" s="83"/>
    </row>
    <row r="326" spans="1:8" ht="15">
      <c r="A326" s="130"/>
      <c r="B326" s="131"/>
      <c r="C326" s="132"/>
      <c r="D326" s="109"/>
      <c r="E326" s="110"/>
      <c r="F326" s="111"/>
      <c r="G326" s="83"/>
      <c r="H326" s="83"/>
    </row>
    <row r="327" spans="1:8" ht="15">
      <c r="A327" s="130"/>
      <c r="B327" s="131"/>
      <c r="C327" s="132"/>
      <c r="D327" s="109"/>
      <c r="E327" s="110"/>
      <c r="F327" s="111"/>
      <c r="G327" s="83"/>
      <c r="H327" s="83"/>
    </row>
    <row r="328" spans="1:8" ht="15">
      <c r="A328" s="130"/>
      <c r="B328" s="131"/>
      <c r="C328" s="132"/>
      <c r="D328" s="109"/>
      <c r="E328" s="110"/>
      <c r="F328" s="111"/>
      <c r="G328" s="83"/>
      <c r="H328" s="83"/>
    </row>
    <row r="329" spans="1:8" ht="15">
      <c r="A329" s="130"/>
      <c r="B329" s="131"/>
      <c r="C329" s="132"/>
      <c r="D329" s="109"/>
      <c r="E329" s="110"/>
      <c r="F329" s="111"/>
      <c r="G329" s="83"/>
      <c r="H329" s="83"/>
    </row>
    <row r="330" spans="1:8" ht="15">
      <c r="A330" s="130"/>
      <c r="B330" s="131"/>
      <c r="C330" s="132"/>
      <c r="D330" s="109"/>
      <c r="E330" s="110"/>
      <c r="F330" s="111"/>
      <c r="G330" s="83"/>
      <c r="H330" s="83"/>
    </row>
    <row r="331" spans="1:8" ht="15">
      <c r="A331" s="130"/>
      <c r="B331" s="131"/>
      <c r="C331" s="132"/>
      <c r="D331" s="109"/>
      <c r="E331" s="110"/>
      <c r="F331" s="111"/>
      <c r="G331" s="83"/>
      <c r="H331" s="83"/>
    </row>
    <row r="332" spans="1:8" ht="15">
      <c r="A332" s="130"/>
      <c r="B332" s="131"/>
      <c r="C332" s="132"/>
      <c r="D332" s="109"/>
      <c r="E332" s="110"/>
      <c r="F332" s="111"/>
      <c r="G332" s="83"/>
      <c r="H332" s="83"/>
    </row>
    <row r="333" spans="1:8" ht="15">
      <c r="A333" s="130"/>
      <c r="B333" s="131"/>
      <c r="C333" s="132"/>
      <c r="D333" s="109"/>
      <c r="E333" s="110"/>
      <c r="F333" s="111"/>
      <c r="G333" s="83"/>
      <c r="H333" s="83"/>
    </row>
    <row r="334" spans="1:8" ht="15">
      <c r="A334" s="130"/>
      <c r="B334" s="131"/>
      <c r="C334" s="132"/>
      <c r="D334" s="109"/>
      <c r="E334" s="110"/>
      <c r="F334" s="111"/>
      <c r="G334" s="83"/>
      <c r="H334" s="83"/>
    </row>
    <row r="335" spans="1:8" ht="15">
      <c r="A335" s="130"/>
      <c r="B335" s="131"/>
      <c r="C335" s="132"/>
      <c r="D335" s="109"/>
      <c r="E335" s="110"/>
      <c r="F335" s="111"/>
      <c r="G335" s="83"/>
      <c r="H335" s="83"/>
    </row>
    <row r="336" spans="1:8" ht="15">
      <c r="A336" s="130"/>
      <c r="B336" s="131"/>
      <c r="C336" s="132"/>
      <c r="D336" s="109"/>
      <c r="E336" s="110"/>
      <c r="F336" s="111"/>
      <c r="G336" s="83"/>
      <c r="H336" s="83"/>
    </row>
    <row r="337" spans="1:8" ht="15">
      <c r="A337" s="130"/>
      <c r="B337" s="131"/>
      <c r="C337" s="132"/>
      <c r="D337" s="109"/>
      <c r="E337" s="110"/>
      <c r="F337" s="111"/>
      <c r="G337" s="83"/>
      <c r="H337" s="83"/>
    </row>
    <row r="338" spans="1:8" ht="15">
      <c r="A338" s="130"/>
      <c r="B338" s="131"/>
      <c r="C338" s="132"/>
      <c r="D338" s="109"/>
      <c r="E338" s="110"/>
      <c r="F338" s="111"/>
      <c r="G338" s="83"/>
      <c r="H338" s="83"/>
    </row>
    <row r="339" spans="1:8" ht="15">
      <c r="A339" s="130"/>
      <c r="B339" s="131"/>
      <c r="C339" s="132"/>
      <c r="D339" s="109"/>
      <c r="E339" s="110"/>
      <c r="F339" s="111"/>
      <c r="G339" s="83"/>
      <c r="H339" s="83"/>
    </row>
    <row r="340" spans="1:8" ht="15">
      <c r="A340" s="130"/>
      <c r="B340" s="131"/>
      <c r="C340" s="132"/>
      <c r="D340" s="109"/>
      <c r="E340" s="110"/>
      <c r="F340" s="111"/>
      <c r="G340" s="83"/>
      <c r="H340" s="83"/>
    </row>
    <row r="341" spans="1:8" ht="15">
      <c r="A341" s="130"/>
      <c r="B341" s="131"/>
      <c r="C341" s="132"/>
      <c r="D341" s="109"/>
      <c r="E341" s="110"/>
      <c r="F341" s="111"/>
      <c r="G341" s="83"/>
      <c r="H341" s="83"/>
    </row>
    <row r="342" spans="1:8" ht="15">
      <c r="A342" s="130"/>
      <c r="B342" s="131"/>
      <c r="C342" s="132"/>
      <c r="D342" s="109"/>
      <c r="E342" s="110"/>
      <c r="F342" s="111"/>
      <c r="G342" s="83"/>
      <c r="H342" s="83"/>
    </row>
    <row r="343" spans="1:8" ht="15">
      <c r="A343" s="130"/>
      <c r="B343" s="131"/>
      <c r="C343" s="132"/>
      <c r="D343" s="109"/>
      <c r="E343" s="110"/>
      <c r="F343" s="111"/>
      <c r="G343" s="83"/>
      <c r="H343" s="83"/>
    </row>
    <row r="344" spans="1:8" ht="15">
      <c r="A344" s="130"/>
      <c r="B344" s="131"/>
      <c r="C344" s="132"/>
      <c r="D344" s="109"/>
      <c r="E344" s="110"/>
      <c r="F344" s="111"/>
      <c r="G344" s="83"/>
      <c r="H344" s="83"/>
    </row>
    <row r="345" spans="1:8" ht="15">
      <c r="A345" s="130"/>
      <c r="B345" s="131"/>
      <c r="C345" s="132"/>
      <c r="D345" s="109"/>
      <c r="E345" s="110"/>
      <c r="F345" s="111"/>
      <c r="G345" s="83"/>
      <c r="H345" s="83"/>
    </row>
    <row r="346" spans="1:8" ht="15">
      <c r="A346" s="130"/>
      <c r="B346" s="131"/>
      <c r="C346" s="132"/>
      <c r="D346" s="109"/>
      <c r="E346" s="110"/>
      <c r="F346" s="111"/>
      <c r="G346" s="83"/>
      <c r="H346" s="83"/>
    </row>
    <row r="347" spans="1:8" ht="15">
      <c r="A347" s="130"/>
      <c r="B347" s="131"/>
      <c r="C347" s="132"/>
      <c r="D347" s="109"/>
      <c r="E347" s="110"/>
      <c r="F347" s="111"/>
      <c r="G347" s="83"/>
      <c r="H347" s="83"/>
    </row>
    <row r="348" spans="1:8" ht="15">
      <c r="A348" s="130"/>
      <c r="B348" s="131"/>
      <c r="C348" s="132"/>
      <c r="D348" s="109"/>
      <c r="E348" s="110"/>
      <c r="F348" s="111"/>
      <c r="G348" s="83"/>
      <c r="H348" s="83"/>
    </row>
    <row r="349" spans="1:8" ht="15">
      <c r="A349" s="130"/>
      <c r="B349" s="131"/>
      <c r="C349" s="132"/>
      <c r="D349" s="109"/>
      <c r="E349" s="110"/>
      <c r="F349" s="111"/>
      <c r="G349" s="83"/>
      <c r="H349" s="83"/>
    </row>
    <row r="350" spans="1:8" ht="15">
      <c r="A350" s="130"/>
      <c r="B350" s="131"/>
      <c r="C350" s="132"/>
      <c r="D350" s="109"/>
      <c r="E350" s="110"/>
      <c r="F350" s="111"/>
      <c r="G350" s="83"/>
      <c r="H350" s="83"/>
    </row>
    <row r="351" spans="1:8" ht="15">
      <c r="A351" s="130"/>
      <c r="B351" s="131"/>
      <c r="C351" s="132"/>
      <c r="D351" s="109"/>
      <c r="E351" s="110"/>
      <c r="F351" s="111"/>
      <c r="G351" s="83"/>
      <c r="H351" s="83"/>
    </row>
    <row r="352" spans="1:8" ht="15">
      <c r="A352" s="130"/>
      <c r="B352" s="131"/>
      <c r="C352" s="132"/>
      <c r="D352" s="109"/>
      <c r="E352" s="110"/>
      <c r="F352" s="111"/>
      <c r="G352" s="83"/>
      <c r="H352" s="83"/>
    </row>
    <row r="353" spans="1:8" ht="15">
      <c r="A353" s="130"/>
      <c r="B353" s="131"/>
      <c r="C353" s="132"/>
      <c r="D353" s="109"/>
      <c r="E353" s="110"/>
      <c r="F353" s="111"/>
      <c r="G353" s="83"/>
      <c r="H353" s="83"/>
    </row>
    <row r="354" spans="1:8" ht="15">
      <c r="A354" s="130"/>
      <c r="B354" s="131"/>
      <c r="C354" s="132"/>
      <c r="D354" s="109"/>
      <c r="E354" s="110"/>
      <c r="F354" s="111"/>
      <c r="G354" s="83"/>
      <c r="H354" s="83"/>
    </row>
    <row r="355" spans="1:8" ht="15">
      <c r="A355" s="130"/>
      <c r="B355" s="131"/>
      <c r="C355" s="132"/>
      <c r="D355" s="109"/>
      <c r="E355" s="110"/>
      <c r="F355" s="111"/>
      <c r="G355" s="83"/>
      <c r="H355" s="83"/>
    </row>
    <row r="356" spans="1:8" ht="15">
      <c r="A356" s="130"/>
      <c r="B356" s="131"/>
      <c r="C356" s="132"/>
      <c r="D356" s="109"/>
      <c r="E356" s="110"/>
      <c r="F356" s="111"/>
      <c r="G356" s="83"/>
      <c r="H356" s="83"/>
    </row>
    <row r="357" spans="1:8" ht="15">
      <c r="A357" s="130"/>
      <c r="B357" s="131"/>
      <c r="C357" s="132"/>
      <c r="D357" s="109"/>
      <c r="E357" s="110"/>
      <c r="F357" s="111"/>
      <c r="G357" s="83"/>
      <c r="H357" s="83"/>
    </row>
    <row r="358" spans="1:8" ht="15">
      <c r="A358" s="130"/>
      <c r="B358" s="131"/>
      <c r="C358" s="132"/>
      <c r="D358" s="109"/>
      <c r="E358" s="110"/>
      <c r="F358" s="111"/>
      <c r="G358" s="83"/>
      <c r="H358" s="83"/>
    </row>
    <row r="359" spans="1:8" ht="15">
      <c r="A359" s="130"/>
      <c r="B359" s="131"/>
      <c r="C359" s="132"/>
      <c r="D359" s="109"/>
      <c r="E359" s="110"/>
      <c r="F359" s="111"/>
      <c r="G359" s="83"/>
      <c r="H359" s="83"/>
    </row>
    <row r="360" spans="1:8" ht="15">
      <c r="A360" s="130"/>
      <c r="B360" s="131"/>
      <c r="C360" s="132"/>
      <c r="D360" s="109"/>
      <c r="E360" s="110"/>
      <c r="F360" s="111"/>
      <c r="G360" s="83"/>
      <c r="H360" s="83"/>
    </row>
    <row r="361" spans="1:8" ht="15">
      <c r="A361" s="130"/>
      <c r="B361" s="131"/>
      <c r="C361" s="132"/>
      <c r="D361" s="109"/>
      <c r="E361" s="110"/>
      <c r="F361" s="111"/>
      <c r="G361" s="83"/>
      <c r="H361" s="83"/>
    </row>
    <row r="362" spans="1:8" ht="15">
      <c r="A362" s="130"/>
      <c r="B362" s="131"/>
      <c r="C362" s="132"/>
      <c r="D362" s="109"/>
      <c r="E362" s="110"/>
      <c r="F362" s="111"/>
      <c r="G362" s="83"/>
      <c r="H362" s="83"/>
    </row>
    <row r="363" spans="1:8" ht="15">
      <c r="A363" s="130"/>
      <c r="B363" s="131"/>
      <c r="C363" s="132"/>
      <c r="D363" s="109"/>
      <c r="E363" s="110"/>
      <c r="F363" s="111"/>
      <c r="G363" s="83"/>
      <c r="H363" s="83"/>
    </row>
    <row r="364" spans="1:8" ht="15">
      <c r="A364" s="130"/>
      <c r="B364" s="131"/>
      <c r="C364" s="132"/>
      <c r="D364" s="109"/>
      <c r="E364" s="110"/>
      <c r="F364" s="111"/>
      <c r="G364" s="83"/>
      <c r="H364" s="83"/>
    </row>
    <row r="365" spans="1:8" ht="15">
      <c r="A365" s="130"/>
      <c r="B365" s="131"/>
      <c r="C365" s="132"/>
      <c r="D365" s="109"/>
      <c r="E365" s="110"/>
      <c r="F365" s="111"/>
      <c r="G365" s="83"/>
      <c r="H365" s="83"/>
    </row>
    <row r="366" spans="1:8" ht="15">
      <c r="A366" s="130"/>
      <c r="B366" s="131"/>
      <c r="C366" s="132"/>
      <c r="D366" s="109"/>
      <c r="E366" s="110"/>
      <c r="F366" s="111"/>
      <c r="G366" s="83"/>
      <c r="H366" s="83"/>
    </row>
    <row r="367" spans="1:8" ht="15">
      <c r="A367" s="130"/>
      <c r="B367" s="131"/>
      <c r="C367" s="132"/>
      <c r="D367" s="109"/>
      <c r="E367" s="110"/>
      <c r="F367" s="111"/>
      <c r="G367" s="83"/>
      <c r="H367" s="83"/>
    </row>
    <row r="368" spans="1:8" ht="15">
      <c r="A368" s="130"/>
      <c r="B368" s="131"/>
      <c r="C368" s="132"/>
      <c r="D368" s="109"/>
      <c r="E368" s="110"/>
      <c r="F368" s="111"/>
      <c r="G368" s="83"/>
      <c r="H368" s="83"/>
    </row>
    <row r="369" spans="1:8" ht="15">
      <c r="A369" s="130"/>
      <c r="B369" s="131"/>
      <c r="C369" s="132"/>
      <c r="D369" s="109"/>
      <c r="E369" s="110"/>
      <c r="F369" s="111"/>
      <c r="G369" s="83"/>
      <c r="H369" s="83"/>
    </row>
    <row r="370" spans="1:8" ht="15">
      <c r="A370" s="130"/>
      <c r="B370" s="131"/>
      <c r="C370" s="132"/>
      <c r="D370" s="109"/>
      <c r="E370" s="110"/>
      <c r="F370" s="111"/>
      <c r="G370" s="83"/>
      <c r="H370" s="83"/>
    </row>
    <row r="371" spans="1:8" ht="15">
      <c r="A371" s="130"/>
      <c r="B371" s="131"/>
      <c r="C371" s="132"/>
      <c r="D371" s="109"/>
      <c r="E371" s="110"/>
      <c r="F371" s="111"/>
      <c r="G371" s="83"/>
      <c r="H371" s="83"/>
    </row>
    <row r="372" spans="1:8" ht="15">
      <c r="A372" s="130"/>
      <c r="B372" s="131"/>
      <c r="C372" s="132"/>
      <c r="D372" s="109"/>
      <c r="E372" s="110"/>
      <c r="F372" s="111"/>
      <c r="G372" s="83"/>
      <c r="H372" s="83"/>
    </row>
    <row r="373" spans="1:8" ht="15">
      <c r="A373" s="130"/>
      <c r="B373" s="131"/>
      <c r="C373" s="132"/>
      <c r="D373" s="109"/>
      <c r="E373" s="110"/>
      <c r="F373" s="111"/>
      <c r="G373" s="83"/>
      <c r="H373" s="83"/>
    </row>
    <row r="374" spans="1:8" ht="15">
      <c r="A374" s="130"/>
      <c r="B374" s="131"/>
      <c r="C374" s="132"/>
      <c r="D374" s="109"/>
      <c r="E374" s="110"/>
      <c r="F374" s="111"/>
      <c r="G374" s="83"/>
      <c r="H374" s="83"/>
    </row>
    <row r="375" spans="1:8" ht="15">
      <c r="A375" s="130"/>
      <c r="B375" s="131"/>
      <c r="C375" s="132"/>
      <c r="D375" s="109"/>
      <c r="E375" s="110"/>
      <c r="F375" s="111"/>
      <c r="G375" s="83"/>
      <c r="H375" s="83"/>
    </row>
    <row r="376" spans="1:8" ht="15">
      <c r="A376" s="130"/>
      <c r="B376" s="131"/>
      <c r="C376" s="132"/>
      <c r="D376" s="109"/>
      <c r="E376" s="110"/>
      <c r="F376" s="111"/>
      <c r="G376" s="83"/>
      <c r="H376" s="83"/>
    </row>
    <row r="377" spans="1:8" ht="15">
      <c r="A377" s="130"/>
      <c r="B377" s="131"/>
      <c r="C377" s="132"/>
      <c r="D377" s="109"/>
      <c r="E377" s="110"/>
      <c r="F377" s="111"/>
      <c r="G377" s="83"/>
      <c r="H377" s="83"/>
    </row>
    <row r="378" spans="1:8" ht="15">
      <c r="A378" s="130"/>
      <c r="B378" s="131"/>
      <c r="C378" s="132"/>
      <c r="D378" s="109"/>
      <c r="E378" s="110"/>
      <c r="F378" s="111"/>
      <c r="G378" s="83"/>
      <c r="H378" s="83"/>
    </row>
    <row r="379" spans="1:8" ht="15">
      <c r="A379" s="130"/>
      <c r="B379" s="131"/>
      <c r="C379" s="132"/>
      <c r="D379" s="109"/>
      <c r="E379" s="110"/>
      <c r="F379" s="111"/>
      <c r="G379" s="83"/>
      <c r="H379" s="83"/>
    </row>
    <row r="380" spans="1:8" ht="15">
      <c r="A380" s="130"/>
      <c r="B380" s="131"/>
      <c r="C380" s="132"/>
      <c r="D380" s="109"/>
      <c r="E380" s="110"/>
      <c r="F380" s="111"/>
      <c r="G380" s="83"/>
      <c r="H380" s="83"/>
    </row>
    <row r="381" spans="1:8" ht="15">
      <c r="A381" s="130"/>
      <c r="B381" s="131"/>
      <c r="C381" s="132"/>
      <c r="D381" s="109"/>
      <c r="E381" s="110"/>
      <c r="F381" s="111"/>
      <c r="G381" s="83"/>
      <c r="H381" s="83"/>
    </row>
    <row r="382" spans="1:8" ht="15">
      <c r="A382" s="130"/>
      <c r="B382" s="131"/>
      <c r="C382" s="132"/>
      <c r="D382" s="109"/>
      <c r="E382" s="110"/>
      <c r="F382" s="111"/>
      <c r="G382" s="83"/>
      <c r="H382" s="83"/>
    </row>
    <row r="383" spans="1:8" ht="15">
      <c r="A383" s="130"/>
      <c r="B383" s="131"/>
      <c r="C383" s="132"/>
      <c r="D383" s="109"/>
      <c r="E383" s="110"/>
      <c r="F383" s="111"/>
      <c r="G383" s="83"/>
      <c r="H383" s="83"/>
    </row>
    <row r="384" spans="1:8" ht="15">
      <c r="A384" s="130"/>
      <c r="B384" s="131"/>
      <c r="C384" s="132"/>
      <c r="D384" s="109"/>
      <c r="E384" s="110"/>
      <c r="F384" s="111"/>
      <c r="G384" s="83"/>
      <c r="H384" s="83"/>
    </row>
    <row r="385" spans="1:8" ht="15">
      <c r="A385" s="130"/>
      <c r="B385" s="131"/>
      <c r="C385" s="132"/>
      <c r="D385" s="109"/>
      <c r="E385" s="110"/>
      <c r="F385" s="111"/>
      <c r="G385" s="83"/>
      <c r="H385" s="83"/>
    </row>
    <row r="386" spans="1:8" ht="15">
      <c r="A386" s="130"/>
      <c r="B386" s="131"/>
      <c r="C386" s="132"/>
      <c r="D386" s="109"/>
      <c r="E386" s="110"/>
      <c r="F386" s="111"/>
      <c r="G386" s="83"/>
      <c r="H386" s="83"/>
    </row>
    <row r="387" spans="1:8" ht="15">
      <c r="A387" s="130"/>
      <c r="B387" s="131"/>
      <c r="C387" s="132"/>
      <c r="D387" s="109"/>
      <c r="E387" s="110"/>
      <c r="F387" s="111"/>
      <c r="G387" s="83"/>
      <c r="H387" s="83"/>
    </row>
    <row r="388" spans="1:8" ht="15">
      <c r="A388" s="130"/>
      <c r="B388" s="131"/>
      <c r="C388" s="132"/>
      <c r="D388" s="109"/>
      <c r="E388" s="110"/>
      <c r="F388" s="111"/>
      <c r="G388" s="83"/>
      <c r="H388" s="83"/>
    </row>
    <row r="389" spans="1:8" ht="15">
      <c r="A389" s="130"/>
      <c r="B389" s="131"/>
      <c r="C389" s="132"/>
      <c r="D389" s="109"/>
      <c r="E389" s="110"/>
      <c r="F389" s="111"/>
      <c r="G389" s="83"/>
      <c r="H389" s="83"/>
    </row>
    <row r="390" spans="1:8" ht="15">
      <c r="A390" s="130"/>
      <c r="B390" s="131"/>
      <c r="C390" s="132"/>
      <c r="D390" s="109"/>
      <c r="E390" s="110"/>
      <c r="F390" s="111"/>
      <c r="G390" s="83"/>
      <c r="H390" s="83"/>
    </row>
    <row r="391" spans="1:8" ht="15">
      <c r="A391" s="130"/>
      <c r="B391" s="131"/>
      <c r="C391" s="132"/>
      <c r="D391" s="109"/>
      <c r="E391" s="110"/>
      <c r="F391" s="111"/>
      <c r="G391" s="83"/>
      <c r="H391" s="83"/>
    </row>
    <row r="392" spans="1:8" ht="15">
      <c r="A392" s="130"/>
      <c r="B392" s="131"/>
      <c r="C392" s="132"/>
      <c r="D392" s="109"/>
      <c r="E392" s="110"/>
      <c r="F392" s="111"/>
      <c r="G392" s="83"/>
      <c r="H392" s="83"/>
    </row>
    <row r="393" spans="1:8" ht="15">
      <c r="A393" s="130"/>
      <c r="B393" s="131"/>
      <c r="C393" s="132"/>
      <c r="D393" s="109"/>
      <c r="E393" s="110"/>
      <c r="F393" s="111"/>
      <c r="G393" s="83"/>
      <c r="H393" s="83"/>
    </row>
    <row r="394" spans="1:8" ht="15">
      <c r="A394" s="130"/>
      <c r="B394" s="131"/>
      <c r="C394" s="132"/>
      <c r="D394" s="109"/>
      <c r="E394" s="110"/>
      <c r="F394" s="111"/>
      <c r="G394" s="83"/>
      <c r="H394" s="83"/>
    </row>
    <row r="395" spans="1:8" ht="15">
      <c r="A395" s="130"/>
      <c r="B395" s="131"/>
      <c r="C395" s="132"/>
      <c r="D395" s="109"/>
      <c r="E395" s="110"/>
      <c r="F395" s="111"/>
      <c r="G395" s="83"/>
      <c r="H395" s="83"/>
    </row>
    <row r="396" spans="1:8" ht="15">
      <c r="A396" s="130"/>
      <c r="B396" s="131"/>
      <c r="C396" s="132"/>
      <c r="D396" s="109"/>
      <c r="E396" s="110"/>
      <c r="F396" s="111"/>
      <c r="G396" s="83"/>
      <c r="H396" s="83"/>
    </row>
    <row r="397" spans="1:8" ht="15">
      <c r="A397" s="130"/>
      <c r="B397" s="131"/>
      <c r="C397" s="132"/>
      <c r="D397" s="109"/>
      <c r="E397" s="110"/>
      <c r="F397" s="111"/>
      <c r="G397" s="83"/>
      <c r="H397" s="83"/>
    </row>
    <row r="398" spans="1:8" ht="15">
      <c r="A398" s="130"/>
      <c r="B398" s="131"/>
      <c r="C398" s="132"/>
      <c r="D398" s="109"/>
      <c r="E398" s="110"/>
      <c r="F398" s="111"/>
      <c r="G398" s="83"/>
      <c r="H398" s="83"/>
    </row>
    <row r="399" spans="1:8" ht="15">
      <c r="A399" s="130"/>
      <c r="B399" s="131"/>
      <c r="C399" s="132"/>
      <c r="D399" s="109"/>
      <c r="E399" s="110"/>
      <c r="F399" s="111"/>
      <c r="G399" s="83"/>
      <c r="H399" s="83"/>
    </row>
    <row r="400" spans="1:8" ht="15">
      <c r="A400" s="130"/>
      <c r="B400" s="131"/>
      <c r="C400" s="132"/>
      <c r="D400" s="109"/>
      <c r="E400" s="110"/>
      <c r="F400" s="111"/>
      <c r="G400" s="83"/>
      <c r="H400" s="83"/>
    </row>
    <row r="401" spans="1:8" ht="15">
      <c r="A401" s="130"/>
      <c r="B401" s="131"/>
      <c r="C401" s="132"/>
      <c r="D401" s="109"/>
      <c r="E401" s="110"/>
      <c r="F401" s="111"/>
      <c r="G401" s="83"/>
      <c r="H401" s="83"/>
    </row>
    <row r="402" spans="1:8" ht="15">
      <c r="A402" s="130"/>
      <c r="B402" s="131"/>
      <c r="C402" s="132"/>
      <c r="D402" s="109"/>
      <c r="E402" s="110"/>
      <c r="F402" s="111"/>
      <c r="G402" s="83"/>
      <c r="H402" s="83"/>
    </row>
    <row r="403" spans="1:8" ht="15">
      <c r="A403" s="130"/>
      <c r="B403" s="131"/>
      <c r="C403" s="132"/>
      <c r="D403" s="109"/>
      <c r="E403" s="110"/>
      <c r="F403" s="111"/>
      <c r="G403" s="83"/>
      <c r="H403" s="83"/>
    </row>
    <row r="404" spans="1:8" ht="15">
      <c r="A404" s="130"/>
      <c r="B404" s="131"/>
      <c r="C404" s="132"/>
      <c r="D404" s="109"/>
      <c r="E404" s="110"/>
      <c r="F404" s="111"/>
      <c r="G404" s="83"/>
      <c r="H404" s="83"/>
    </row>
    <row r="405" spans="1:8" ht="15">
      <c r="A405" s="130"/>
      <c r="B405" s="131"/>
      <c r="C405" s="132"/>
      <c r="D405" s="109"/>
      <c r="E405" s="110"/>
      <c r="F405" s="111"/>
      <c r="G405" s="83"/>
      <c r="H405" s="83"/>
    </row>
    <row r="406" spans="1:8" ht="15">
      <c r="A406" s="130"/>
      <c r="B406" s="131"/>
      <c r="C406" s="132"/>
      <c r="D406" s="109"/>
      <c r="E406" s="110"/>
      <c r="F406" s="111"/>
      <c r="G406" s="83"/>
      <c r="H406" s="83"/>
    </row>
    <row r="407" spans="1:8" ht="15">
      <c r="A407" s="130"/>
      <c r="B407" s="131"/>
      <c r="C407" s="132"/>
      <c r="D407" s="109"/>
      <c r="E407" s="110"/>
      <c r="F407" s="111"/>
      <c r="G407" s="83"/>
      <c r="H407" s="83"/>
    </row>
    <row r="408" spans="1:8" ht="15">
      <c r="A408" s="130"/>
      <c r="B408" s="131"/>
      <c r="C408" s="132"/>
      <c r="D408" s="109"/>
      <c r="E408" s="110"/>
      <c r="F408" s="111"/>
      <c r="G408" s="83"/>
      <c r="H408" s="83"/>
    </row>
    <row r="409" spans="1:8" ht="15">
      <c r="A409" s="130"/>
      <c r="B409" s="131"/>
      <c r="C409" s="132"/>
      <c r="D409" s="109"/>
      <c r="E409" s="110"/>
      <c r="F409" s="111"/>
      <c r="G409" s="83"/>
      <c r="H409" s="83"/>
    </row>
    <row r="410" spans="1:8" ht="15">
      <c r="A410" s="130"/>
      <c r="B410" s="131"/>
      <c r="C410" s="132"/>
      <c r="D410" s="109"/>
      <c r="E410" s="110"/>
      <c r="F410" s="111"/>
      <c r="G410" s="83"/>
      <c r="H410" s="83"/>
    </row>
    <row r="411" spans="1:8" ht="15">
      <c r="A411" s="130"/>
      <c r="B411" s="131"/>
      <c r="C411" s="132"/>
      <c r="D411" s="109"/>
      <c r="E411" s="110"/>
      <c r="F411" s="111"/>
      <c r="G411" s="83"/>
      <c r="H411" s="83"/>
    </row>
    <row r="412" spans="1:8" ht="15">
      <c r="A412" s="130"/>
      <c r="B412" s="131"/>
      <c r="C412" s="132"/>
      <c r="D412" s="109"/>
      <c r="E412" s="110"/>
      <c r="F412" s="111"/>
      <c r="G412" s="83"/>
      <c r="H412" s="83"/>
    </row>
    <row r="413" spans="1:8" ht="15">
      <c r="A413" s="130"/>
      <c r="B413" s="131"/>
      <c r="C413" s="132"/>
      <c r="D413" s="109"/>
      <c r="E413" s="110"/>
      <c r="F413" s="111"/>
      <c r="G413" s="83"/>
      <c r="H413" s="83"/>
    </row>
    <row r="414" spans="1:8" ht="15">
      <c r="A414" s="130"/>
      <c r="B414" s="131"/>
      <c r="C414" s="132"/>
      <c r="D414" s="109"/>
      <c r="E414" s="110"/>
      <c r="F414" s="111"/>
      <c r="G414" s="83"/>
      <c r="H414" s="83"/>
    </row>
    <row r="415" spans="1:8" ht="15">
      <c r="A415" s="130"/>
      <c r="B415" s="131"/>
      <c r="C415" s="132"/>
      <c r="D415" s="109"/>
      <c r="E415" s="110"/>
      <c r="F415" s="111"/>
      <c r="G415" s="83"/>
      <c r="H415" s="83"/>
    </row>
    <row r="416" spans="1:8" ht="15">
      <c r="A416" s="130"/>
      <c r="B416" s="131"/>
      <c r="C416" s="132"/>
      <c r="D416" s="109"/>
      <c r="E416" s="110"/>
      <c r="F416" s="111"/>
      <c r="G416" s="83"/>
      <c r="H416" s="83"/>
    </row>
    <row r="417" spans="1:8" ht="15">
      <c r="A417" s="130"/>
      <c r="B417" s="131"/>
      <c r="C417" s="132"/>
      <c r="D417" s="109"/>
      <c r="E417" s="110"/>
      <c r="F417" s="111"/>
      <c r="G417" s="83"/>
      <c r="H417" s="83"/>
    </row>
    <row r="418" spans="1:8" ht="15">
      <c r="A418" s="130"/>
      <c r="B418" s="131"/>
      <c r="C418" s="132"/>
      <c r="D418" s="109"/>
      <c r="E418" s="110"/>
      <c r="F418" s="111"/>
      <c r="G418" s="83"/>
      <c r="H418" s="83"/>
    </row>
    <row r="419" spans="1:8" ht="15">
      <c r="A419" s="130"/>
      <c r="B419" s="131"/>
      <c r="C419" s="132"/>
      <c r="D419" s="109"/>
      <c r="E419" s="110"/>
      <c r="F419" s="111"/>
      <c r="G419" s="83"/>
      <c r="H419" s="83"/>
    </row>
    <row r="420" spans="1:8" ht="15">
      <c r="A420" s="130"/>
      <c r="B420" s="131"/>
      <c r="C420" s="132"/>
      <c r="D420" s="109"/>
      <c r="E420" s="110"/>
      <c r="F420" s="111"/>
      <c r="G420" s="83"/>
      <c r="H420" s="83"/>
    </row>
    <row r="421" spans="1:8" ht="15">
      <c r="A421" s="130"/>
      <c r="B421" s="131"/>
      <c r="C421" s="132"/>
      <c r="D421" s="109"/>
      <c r="E421" s="110"/>
      <c r="F421" s="111"/>
      <c r="G421" s="83"/>
      <c r="H421" s="83"/>
    </row>
    <row r="422" spans="1:8" ht="15">
      <c r="A422" s="130"/>
      <c r="B422" s="131"/>
      <c r="C422" s="132"/>
      <c r="D422" s="109"/>
      <c r="E422" s="110"/>
      <c r="F422" s="111"/>
      <c r="G422" s="83"/>
      <c r="H422" s="83"/>
    </row>
    <row r="423" spans="1:8" ht="15">
      <c r="A423" s="130"/>
      <c r="B423" s="131"/>
      <c r="C423" s="132"/>
      <c r="D423" s="109"/>
      <c r="E423" s="110"/>
      <c r="F423" s="111"/>
      <c r="G423" s="83"/>
      <c r="H423" s="83"/>
    </row>
    <row r="424" spans="1:8" ht="15">
      <c r="A424" s="130"/>
      <c r="B424" s="131"/>
      <c r="C424" s="132"/>
      <c r="D424" s="109"/>
      <c r="E424" s="110"/>
      <c r="F424" s="111"/>
      <c r="G424" s="83"/>
      <c r="H424" s="83"/>
    </row>
    <row r="425" spans="1:8" ht="15">
      <c r="A425" s="130"/>
      <c r="B425" s="131"/>
      <c r="C425" s="132"/>
      <c r="D425" s="109"/>
      <c r="E425" s="110"/>
      <c r="F425" s="111"/>
      <c r="G425" s="83"/>
      <c r="H425" s="83"/>
    </row>
    <row r="426" spans="1:8" ht="15">
      <c r="A426" s="130"/>
      <c r="B426" s="131"/>
      <c r="C426" s="132"/>
      <c r="D426" s="109"/>
      <c r="E426" s="110"/>
      <c r="F426" s="111"/>
      <c r="G426" s="83"/>
      <c r="H426" s="83"/>
    </row>
    <row r="427" spans="1:8" ht="15">
      <c r="A427" s="130"/>
      <c r="B427" s="131"/>
      <c r="C427" s="132"/>
      <c r="D427" s="109"/>
      <c r="E427" s="110"/>
      <c r="F427" s="111"/>
      <c r="G427" s="83"/>
      <c r="H427" s="83"/>
    </row>
    <row r="428" spans="1:8" ht="15">
      <c r="A428" s="130"/>
      <c r="B428" s="131"/>
      <c r="C428" s="132"/>
      <c r="D428" s="109"/>
      <c r="E428" s="110"/>
      <c r="F428" s="111"/>
      <c r="G428" s="83"/>
      <c r="H428" s="83"/>
    </row>
    <row r="429" spans="1:8" ht="15">
      <c r="A429" s="130"/>
      <c r="B429" s="131"/>
      <c r="C429" s="132"/>
      <c r="D429" s="109"/>
      <c r="E429" s="110"/>
      <c r="F429" s="111"/>
      <c r="G429" s="83"/>
      <c r="H429" s="83"/>
    </row>
    <row r="430" spans="1:8" ht="15">
      <c r="A430" s="130"/>
      <c r="B430" s="131"/>
      <c r="C430" s="132"/>
      <c r="D430" s="109"/>
      <c r="E430" s="110"/>
      <c r="F430" s="111"/>
      <c r="G430" s="83"/>
      <c r="H430" s="83"/>
    </row>
    <row r="431" spans="1:8" ht="15">
      <c r="A431" s="130"/>
      <c r="B431" s="131"/>
      <c r="C431" s="132"/>
      <c r="D431" s="109"/>
      <c r="E431" s="110"/>
      <c r="F431" s="111"/>
      <c r="G431" s="83"/>
      <c r="H431" s="83"/>
    </row>
    <row r="432" spans="1:8" ht="15">
      <c r="A432" s="130"/>
      <c r="B432" s="131"/>
      <c r="C432" s="132"/>
      <c r="D432" s="109"/>
      <c r="E432" s="110"/>
      <c r="F432" s="111"/>
      <c r="G432" s="83"/>
      <c r="H432" s="83"/>
    </row>
    <row r="433" spans="1:8" ht="15">
      <c r="A433" s="130"/>
      <c r="B433" s="131"/>
      <c r="C433" s="132"/>
      <c r="D433" s="109"/>
      <c r="E433" s="110"/>
      <c r="F433" s="111"/>
      <c r="G433" s="83"/>
      <c r="H433" s="83"/>
    </row>
    <row r="434" spans="1:8" ht="15">
      <c r="A434" s="130"/>
      <c r="B434" s="131"/>
      <c r="C434" s="132"/>
      <c r="D434" s="109"/>
      <c r="E434" s="110"/>
      <c r="F434" s="111"/>
      <c r="G434" s="83"/>
      <c r="H434" s="83"/>
    </row>
    <row r="435" spans="1:8" ht="15">
      <c r="A435" s="130"/>
      <c r="B435" s="131"/>
      <c r="C435" s="132"/>
      <c r="D435" s="109"/>
      <c r="E435" s="110"/>
      <c r="F435" s="111"/>
      <c r="G435" s="83"/>
      <c r="H435" s="83"/>
    </row>
    <row r="436" spans="1:8" ht="15">
      <c r="A436" s="130"/>
      <c r="B436" s="131"/>
      <c r="C436" s="132"/>
      <c r="D436" s="109"/>
      <c r="E436" s="110"/>
      <c r="F436" s="111"/>
      <c r="G436" s="83"/>
      <c r="H436" s="83"/>
    </row>
    <row r="437" spans="1:8" ht="15">
      <c r="A437" s="130"/>
      <c r="B437" s="131"/>
      <c r="C437" s="132"/>
      <c r="D437" s="109"/>
      <c r="E437" s="110"/>
      <c r="F437" s="111"/>
      <c r="G437" s="83"/>
      <c r="H437" s="83"/>
    </row>
    <row r="438" spans="1:8" ht="15">
      <c r="A438" s="130"/>
      <c r="B438" s="131"/>
      <c r="C438" s="132"/>
      <c r="D438" s="109"/>
      <c r="E438" s="110"/>
      <c r="F438" s="111"/>
      <c r="G438" s="83"/>
      <c r="H438" s="83"/>
    </row>
    <row r="439" spans="1:8" ht="15">
      <c r="A439" s="130"/>
      <c r="B439" s="131"/>
      <c r="C439" s="132"/>
      <c r="D439" s="109"/>
      <c r="E439" s="110"/>
      <c r="F439" s="111"/>
      <c r="G439" s="83"/>
      <c r="H439" s="83"/>
    </row>
    <row r="440" spans="1:8" ht="15">
      <c r="A440" s="130"/>
      <c r="B440" s="131"/>
      <c r="C440" s="132"/>
      <c r="D440" s="109"/>
      <c r="E440" s="110"/>
      <c r="F440" s="111"/>
      <c r="G440" s="83"/>
      <c r="H440" s="83"/>
    </row>
    <row r="441" spans="1:8" ht="15">
      <c r="A441" s="130"/>
      <c r="B441" s="131"/>
      <c r="C441" s="132"/>
      <c r="D441" s="109"/>
      <c r="E441" s="110"/>
      <c r="F441" s="111"/>
      <c r="G441" s="83"/>
      <c r="H441" s="83"/>
    </row>
    <row r="442" spans="1:8" ht="15">
      <c r="A442" s="130"/>
      <c r="B442" s="131"/>
      <c r="C442" s="132"/>
      <c r="D442" s="109"/>
      <c r="E442" s="110"/>
      <c r="F442" s="111"/>
      <c r="G442" s="83"/>
      <c r="H442" s="83"/>
    </row>
    <row r="443" spans="1:8" ht="15">
      <c r="A443" s="130"/>
      <c r="B443" s="131"/>
      <c r="C443" s="132"/>
      <c r="D443" s="109"/>
      <c r="E443" s="110"/>
      <c r="F443" s="111"/>
      <c r="G443" s="83"/>
      <c r="H443" s="83"/>
    </row>
    <row r="444" spans="1:8" ht="15">
      <c r="A444" s="130"/>
      <c r="B444" s="131"/>
      <c r="C444" s="132"/>
      <c r="D444" s="109"/>
      <c r="E444" s="110"/>
      <c r="F444" s="111"/>
      <c r="G444" s="83"/>
      <c r="H444" s="83"/>
    </row>
    <row r="445" spans="1:8" ht="15">
      <c r="A445" s="130"/>
      <c r="B445" s="131"/>
      <c r="C445" s="132"/>
      <c r="D445" s="109"/>
      <c r="E445" s="110"/>
      <c r="F445" s="111"/>
      <c r="G445" s="83"/>
      <c r="H445" s="83"/>
    </row>
    <row r="446" spans="1:8" ht="15">
      <c r="A446" s="130"/>
      <c r="B446" s="131"/>
      <c r="C446" s="132"/>
      <c r="D446" s="109"/>
      <c r="E446" s="110"/>
      <c r="F446" s="111"/>
      <c r="G446" s="83"/>
      <c r="H446" s="83"/>
    </row>
    <row r="447" spans="1:8" ht="15">
      <c r="A447" s="130"/>
      <c r="B447" s="131"/>
      <c r="C447" s="132"/>
      <c r="D447" s="109"/>
      <c r="E447" s="110"/>
      <c r="F447" s="111"/>
      <c r="G447" s="83"/>
      <c r="H447" s="83"/>
    </row>
    <row r="448" spans="1:8" ht="15">
      <c r="A448" s="130"/>
      <c r="B448" s="131"/>
      <c r="C448" s="132"/>
      <c r="D448" s="109"/>
      <c r="E448" s="110"/>
      <c r="F448" s="111"/>
      <c r="G448" s="83"/>
      <c r="H448" s="83"/>
    </row>
    <row r="449" spans="1:8" ht="15">
      <c r="A449" s="130"/>
      <c r="B449" s="131"/>
      <c r="C449" s="132"/>
      <c r="D449" s="109"/>
      <c r="E449" s="110"/>
      <c r="F449" s="111"/>
      <c r="G449" s="83"/>
      <c r="H449" s="83"/>
    </row>
    <row r="450" spans="1:8" ht="15">
      <c r="A450" s="130"/>
      <c r="B450" s="131"/>
      <c r="C450" s="132"/>
      <c r="D450" s="109"/>
      <c r="E450" s="110"/>
      <c r="F450" s="111"/>
      <c r="G450" s="83"/>
      <c r="H450" s="83"/>
    </row>
    <row r="451" spans="1:8" ht="15">
      <c r="A451" s="130"/>
      <c r="B451" s="131"/>
      <c r="C451" s="132"/>
      <c r="D451" s="109"/>
      <c r="E451" s="110"/>
      <c r="F451" s="111"/>
      <c r="G451" s="83"/>
      <c r="H451" s="83"/>
    </row>
    <row r="452" spans="1:8" ht="15">
      <c r="A452" s="130"/>
      <c r="B452" s="131"/>
      <c r="C452" s="132"/>
      <c r="D452" s="109"/>
      <c r="E452" s="110"/>
      <c r="F452" s="111"/>
      <c r="G452" s="83"/>
      <c r="H452" s="83"/>
    </row>
    <row r="453" spans="1:8" ht="15">
      <c r="A453" s="130"/>
      <c r="B453" s="131"/>
      <c r="C453" s="132"/>
      <c r="D453" s="109"/>
      <c r="E453" s="110"/>
      <c r="F453" s="111"/>
      <c r="G453" s="83"/>
      <c r="H453" s="83"/>
    </row>
    <row r="454" spans="1:8" ht="15">
      <c r="A454" s="130"/>
      <c r="B454" s="131"/>
      <c r="C454" s="132"/>
      <c r="D454" s="109"/>
      <c r="E454" s="110"/>
      <c r="F454" s="111"/>
      <c r="G454" s="83"/>
      <c r="H454" s="83"/>
    </row>
    <row r="455" spans="1:8" ht="15">
      <c r="A455" s="130"/>
      <c r="B455" s="131"/>
      <c r="C455" s="132"/>
      <c r="D455" s="109"/>
      <c r="E455" s="110"/>
      <c r="F455" s="111"/>
      <c r="G455" s="83"/>
      <c r="H455" s="83"/>
    </row>
    <row r="456" spans="1:8" ht="15">
      <c r="A456" s="130"/>
      <c r="B456" s="131"/>
      <c r="C456" s="132"/>
      <c r="D456" s="109"/>
      <c r="E456" s="110"/>
      <c r="F456" s="111"/>
      <c r="G456" s="83"/>
      <c r="H456" s="83"/>
    </row>
    <row r="457" spans="1:8" ht="15">
      <c r="A457" s="130"/>
      <c r="B457" s="131"/>
      <c r="C457" s="132"/>
      <c r="D457" s="109"/>
      <c r="E457" s="110"/>
      <c r="F457" s="111"/>
      <c r="G457" s="83"/>
      <c r="H457" s="83"/>
    </row>
    <row r="458" spans="1:8" ht="15">
      <c r="A458" s="130"/>
      <c r="B458" s="131"/>
      <c r="C458" s="132"/>
      <c r="D458" s="109"/>
      <c r="E458" s="110"/>
      <c r="F458" s="111"/>
      <c r="G458" s="83"/>
      <c r="H458" s="83"/>
    </row>
    <row r="459" spans="1:8" ht="15">
      <c r="A459" s="130"/>
      <c r="B459" s="131"/>
      <c r="C459" s="132"/>
      <c r="D459" s="109"/>
      <c r="E459" s="110"/>
      <c r="F459" s="111"/>
      <c r="G459" s="83"/>
      <c r="H459" s="83"/>
    </row>
    <row r="460" spans="1:8" ht="15">
      <c r="A460" s="130"/>
      <c r="B460" s="131"/>
      <c r="C460" s="132"/>
      <c r="D460" s="109"/>
      <c r="E460" s="110"/>
      <c r="F460" s="111"/>
      <c r="G460" s="83"/>
      <c r="H460" s="83"/>
    </row>
    <row r="461" spans="1:8" ht="15">
      <c r="A461" s="130"/>
      <c r="B461" s="131"/>
      <c r="C461" s="132"/>
      <c r="D461" s="109"/>
      <c r="E461" s="110"/>
      <c r="F461" s="111"/>
      <c r="G461" s="83"/>
      <c r="H461" s="83"/>
    </row>
    <row r="462" spans="1:8" ht="15">
      <c r="A462" s="130"/>
      <c r="B462" s="131"/>
      <c r="C462" s="132"/>
      <c r="D462" s="109"/>
      <c r="E462" s="110"/>
      <c r="F462" s="111"/>
      <c r="G462" s="83"/>
      <c r="H462" s="83"/>
    </row>
    <row r="463" spans="1:8" ht="15">
      <c r="A463" s="130"/>
      <c r="B463" s="131"/>
      <c r="C463" s="132"/>
      <c r="D463" s="109"/>
      <c r="E463" s="110"/>
      <c r="F463" s="111"/>
      <c r="G463" s="83"/>
      <c r="H463" s="83"/>
    </row>
    <row r="464" spans="1:8" ht="15">
      <c r="A464" s="130"/>
      <c r="B464" s="131"/>
      <c r="C464" s="132"/>
      <c r="D464" s="109"/>
      <c r="E464" s="110"/>
      <c r="F464" s="111"/>
      <c r="G464" s="83"/>
      <c r="H464" s="83"/>
    </row>
    <row r="465" spans="1:8" ht="15">
      <c r="A465" s="130"/>
      <c r="B465" s="131"/>
      <c r="C465" s="132"/>
      <c r="D465" s="109"/>
      <c r="E465" s="110"/>
      <c r="F465" s="111"/>
      <c r="G465" s="83"/>
      <c r="H465" s="83"/>
    </row>
    <row r="466" spans="1:8" ht="15">
      <c r="A466" s="130"/>
      <c r="B466" s="131"/>
      <c r="C466" s="132"/>
      <c r="D466" s="109"/>
      <c r="E466" s="110"/>
      <c r="F466" s="111"/>
      <c r="G466" s="83"/>
      <c r="H466" s="83"/>
    </row>
    <row r="467" spans="1:8" ht="15">
      <c r="A467" s="130"/>
      <c r="B467" s="131"/>
      <c r="C467" s="132"/>
      <c r="D467" s="109"/>
      <c r="E467" s="110"/>
      <c r="F467" s="111"/>
      <c r="G467" s="83"/>
      <c r="H467" s="83"/>
    </row>
    <row r="468" spans="1:8" ht="15">
      <c r="A468" s="130"/>
      <c r="B468" s="131"/>
      <c r="C468" s="132"/>
      <c r="D468" s="109"/>
      <c r="E468" s="110"/>
      <c r="F468" s="111"/>
      <c r="G468" s="83"/>
      <c r="H468" s="83"/>
    </row>
    <row r="469" spans="1:8" ht="15">
      <c r="A469" s="130"/>
      <c r="B469" s="131"/>
      <c r="C469" s="132"/>
      <c r="D469" s="109"/>
      <c r="E469" s="110"/>
      <c r="F469" s="111"/>
      <c r="G469" s="83"/>
      <c r="H469" s="83"/>
    </row>
    <row r="470" spans="1:8" ht="15">
      <c r="A470" s="130"/>
      <c r="B470" s="131"/>
      <c r="C470" s="132"/>
      <c r="D470" s="109"/>
      <c r="E470" s="110"/>
      <c r="F470" s="111"/>
      <c r="G470" s="83"/>
      <c r="H470" s="83"/>
    </row>
    <row r="471" spans="1:8" ht="15">
      <c r="A471" s="130"/>
      <c r="B471" s="131"/>
      <c r="C471" s="132"/>
      <c r="D471" s="109"/>
      <c r="E471" s="110"/>
      <c r="F471" s="111"/>
      <c r="G471" s="83"/>
      <c r="H471" s="83"/>
    </row>
    <row r="472" spans="1:8" ht="15">
      <c r="A472" s="130"/>
      <c r="B472" s="131"/>
      <c r="C472" s="132"/>
      <c r="D472" s="109"/>
      <c r="E472" s="110"/>
      <c r="F472" s="111"/>
      <c r="G472" s="83"/>
      <c r="H472" s="83"/>
    </row>
    <row r="473" spans="1:8" ht="15">
      <c r="A473" s="130"/>
      <c r="B473" s="131"/>
      <c r="C473" s="132"/>
      <c r="D473" s="109"/>
      <c r="E473" s="110"/>
      <c r="F473" s="111"/>
      <c r="G473" s="83"/>
      <c r="H473" s="83"/>
    </row>
    <row r="474" spans="1:8" ht="15">
      <c r="A474" s="130"/>
      <c r="B474" s="131"/>
      <c r="C474" s="132"/>
      <c r="D474" s="109"/>
      <c r="E474" s="110"/>
      <c r="F474" s="111"/>
      <c r="G474" s="83"/>
      <c r="H474" s="83"/>
    </row>
    <row r="475" spans="1:8" ht="15">
      <c r="A475" s="130"/>
      <c r="B475" s="131"/>
      <c r="C475" s="132"/>
      <c r="D475" s="109"/>
      <c r="E475" s="110"/>
      <c r="F475" s="111"/>
      <c r="G475" s="83"/>
      <c r="H475" s="83"/>
    </row>
    <row r="476" spans="1:8" ht="15">
      <c r="A476" s="130"/>
      <c r="B476" s="131"/>
      <c r="C476" s="132"/>
      <c r="D476" s="109"/>
      <c r="E476" s="110"/>
      <c r="F476" s="111"/>
      <c r="G476" s="83"/>
      <c r="H476" s="83"/>
    </row>
    <row r="477" spans="1:8" ht="15">
      <c r="A477" s="130"/>
      <c r="B477" s="131"/>
      <c r="C477" s="132"/>
      <c r="D477" s="109"/>
      <c r="E477" s="110"/>
      <c r="F477" s="111"/>
      <c r="G477" s="83"/>
      <c r="H477" s="83"/>
    </row>
    <row r="478" spans="1:8" ht="15">
      <c r="A478" s="130"/>
      <c r="B478" s="131"/>
      <c r="C478" s="132"/>
      <c r="D478" s="109"/>
      <c r="E478" s="110"/>
      <c r="F478" s="111"/>
      <c r="G478" s="83"/>
      <c r="H478" s="83"/>
    </row>
    <row r="479" spans="1:8" ht="15">
      <c r="A479" s="130"/>
      <c r="B479" s="131"/>
      <c r="C479" s="132"/>
      <c r="D479" s="109"/>
      <c r="E479" s="110"/>
      <c r="F479" s="111"/>
      <c r="G479" s="83"/>
      <c r="H479" s="83"/>
    </row>
    <row r="480" spans="1:8" ht="15">
      <c r="A480" s="130"/>
      <c r="B480" s="131"/>
      <c r="C480" s="132"/>
      <c r="D480" s="109"/>
      <c r="E480" s="110"/>
      <c r="F480" s="111"/>
      <c r="G480" s="83"/>
      <c r="H480" s="83"/>
    </row>
    <row r="481" spans="1:8" ht="15">
      <c r="A481" s="130"/>
      <c r="B481" s="131"/>
      <c r="C481" s="132"/>
      <c r="D481" s="109"/>
      <c r="E481" s="110"/>
      <c r="F481" s="111"/>
      <c r="G481" s="83"/>
      <c r="H481" s="83"/>
    </row>
    <row r="482" spans="1:8" ht="15">
      <c r="A482" s="130"/>
      <c r="B482" s="131"/>
      <c r="C482" s="132"/>
      <c r="D482" s="109"/>
      <c r="E482" s="110"/>
      <c r="F482" s="111"/>
      <c r="G482" s="83"/>
      <c r="H482" s="83"/>
    </row>
    <row r="483" spans="1:8" ht="15">
      <c r="A483" s="130"/>
      <c r="B483" s="131"/>
      <c r="C483" s="132"/>
      <c r="D483" s="109"/>
      <c r="E483" s="110"/>
      <c r="F483" s="111"/>
      <c r="G483" s="83"/>
      <c r="H483" s="83"/>
    </row>
    <row r="484" spans="1:8" ht="15">
      <c r="A484" s="130"/>
      <c r="B484" s="131"/>
      <c r="C484" s="132"/>
      <c r="D484" s="109"/>
      <c r="E484" s="110"/>
      <c r="F484" s="111"/>
      <c r="G484" s="83"/>
      <c r="H484" s="83"/>
    </row>
    <row r="485" spans="1:8" ht="15">
      <c r="A485" s="130"/>
      <c r="B485" s="131"/>
      <c r="C485" s="132"/>
      <c r="D485" s="109"/>
      <c r="E485" s="110"/>
      <c r="F485" s="111"/>
      <c r="G485" s="83"/>
      <c r="H485" s="83"/>
    </row>
    <row r="486" spans="1:8" ht="15">
      <c r="A486" s="130"/>
      <c r="B486" s="131"/>
      <c r="C486" s="132"/>
      <c r="D486" s="109"/>
      <c r="E486" s="110"/>
      <c r="F486" s="111"/>
      <c r="G486" s="83"/>
      <c r="H486" s="83"/>
    </row>
    <row r="487" spans="1:8" ht="15">
      <c r="A487" s="130"/>
      <c r="B487" s="131"/>
      <c r="C487" s="132"/>
      <c r="D487" s="109"/>
      <c r="E487" s="110"/>
      <c r="F487" s="111"/>
      <c r="G487" s="83"/>
      <c r="H487" s="83"/>
    </row>
    <row r="488" spans="1:8" ht="15">
      <c r="A488" s="130"/>
      <c r="B488" s="131"/>
      <c r="C488" s="132"/>
      <c r="D488" s="109"/>
      <c r="E488" s="110"/>
      <c r="F488" s="111"/>
      <c r="G488" s="83"/>
      <c r="H488" s="83"/>
    </row>
    <row r="489" spans="1:8" ht="15">
      <c r="A489" s="130"/>
      <c r="B489" s="131"/>
      <c r="C489" s="132"/>
      <c r="D489" s="109"/>
      <c r="E489" s="110"/>
      <c r="F489" s="111"/>
      <c r="G489" s="83"/>
      <c r="H489" s="83"/>
    </row>
    <row r="490" spans="1:8" ht="15">
      <c r="A490" s="130"/>
      <c r="B490" s="131"/>
      <c r="C490" s="132"/>
      <c r="D490" s="109"/>
      <c r="E490" s="110"/>
      <c r="F490" s="111"/>
      <c r="G490" s="83"/>
      <c r="H490" s="83"/>
    </row>
    <row r="491" spans="1:8" ht="15">
      <c r="A491" s="130"/>
      <c r="B491" s="131"/>
      <c r="C491" s="132"/>
      <c r="D491" s="109"/>
      <c r="E491" s="110"/>
      <c r="F491" s="111"/>
      <c r="G491" s="83"/>
      <c r="H491" s="83"/>
    </row>
    <row r="492" spans="1:8" ht="15">
      <c r="A492" s="130"/>
      <c r="B492" s="131"/>
      <c r="C492" s="132"/>
      <c r="D492" s="109"/>
      <c r="E492" s="110"/>
      <c r="F492" s="111"/>
      <c r="G492" s="83"/>
      <c r="H492" s="83"/>
    </row>
    <row r="493" spans="1:8" ht="15">
      <c r="A493" s="130"/>
      <c r="B493" s="131"/>
      <c r="C493" s="132"/>
      <c r="D493" s="109"/>
      <c r="E493" s="110"/>
      <c r="F493" s="111"/>
      <c r="G493" s="83"/>
      <c r="H493" s="83"/>
    </row>
    <row r="494" spans="1:8" ht="15">
      <c r="A494" s="130"/>
      <c r="B494" s="131"/>
      <c r="C494" s="132"/>
      <c r="D494" s="109"/>
      <c r="E494" s="110"/>
      <c r="F494" s="111"/>
      <c r="G494" s="83"/>
      <c r="H494" s="83"/>
    </row>
    <row r="495" spans="1:8" ht="15">
      <c r="A495" s="130"/>
      <c r="B495" s="131"/>
      <c r="C495" s="132"/>
      <c r="D495" s="109"/>
      <c r="E495" s="110"/>
      <c r="F495" s="111"/>
      <c r="G495" s="83"/>
      <c r="H495" s="83"/>
    </row>
    <row r="496" spans="1:8" ht="15">
      <c r="A496" s="130"/>
      <c r="B496" s="131"/>
      <c r="C496" s="132"/>
      <c r="D496" s="109"/>
      <c r="E496" s="110"/>
      <c r="F496" s="111"/>
      <c r="G496" s="83"/>
      <c r="H496" s="83"/>
    </row>
    <row r="497" spans="1:8" ht="15">
      <c r="A497" s="130"/>
      <c r="B497" s="131"/>
      <c r="C497" s="132"/>
      <c r="D497" s="109"/>
      <c r="E497" s="110"/>
      <c r="F497" s="111"/>
      <c r="G497" s="83"/>
      <c r="H497" s="83"/>
    </row>
    <row r="498" spans="1:8" ht="15">
      <c r="A498" s="130"/>
      <c r="B498" s="131"/>
      <c r="C498" s="132"/>
      <c r="D498" s="109"/>
      <c r="E498" s="110"/>
      <c r="F498" s="111"/>
      <c r="G498" s="83"/>
      <c r="H498" s="83"/>
    </row>
    <row r="499" spans="1:8" ht="15">
      <c r="A499" s="130"/>
      <c r="B499" s="131"/>
      <c r="C499" s="132"/>
      <c r="D499" s="109"/>
      <c r="E499" s="110"/>
      <c r="F499" s="111"/>
      <c r="G499" s="83"/>
      <c r="H499" s="83"/>
    </row>
    <row r="500" spans="1:8" ht="15">
      <c r="A500" s="130"/>
      <c r="B500" s="131"/>
      <c r="C500" s="132"/>
      <c r="D500" s="109"/>
      <c r="E500" s="110"/>
      <c r="F500" s="111"/>
      <c r="G500" s="83"/>
      <c r="H500" s="83"/>
    </row>
    <row r="501" spans="1:8" ht="15">
      <c r="A501" s="130"/>
      <c r="B501" s="131"/>
      <c r="C501" s="132"/>
      <c r="D501" s="109"/>
      <c r="E501" s="110"/>
      <c r="F501" s="111"/>
      <c r="G501" s="83"/>
      <c r="H501" s="83"/>
    </row>
    <row r="502" spans="1:8" ht="15">
      <c r="A502" s="130"/>
      <c r="B502" s="131"/>
      <c r="C502" s="132"/>
      <c r="D502" s="109"/>
      <c r="E502" s="110"/>
      <c r="F502" s="111"/>
      <c r="G502" s="83"/>
      <c r="H502" s="83"/>
    </row>
    <row r="503" spans="1:8" ht="15">
      <c r="A503" s="130"/>
      <c r="B503" s="131"/>
      <c r="C503" s="132"/>
      <c r="D503" s="109"/>
      <c r="E503" s="110"/>
      <c r="F503" s="111"/>
      <c r="G503" s="83"/>
      <c r="H503" s="83"/>
    </row>
    <row r="504" spans="1:8" ht="15">
      <c r="A504" s="130"/>
      <c r="B504" s="131"/>
      <c r="C504" s="132"/>
      <c r="D504" s="109"/>
      <c r="E504" s="110"/>
      <c r="F504" s="111"/>
      <c r="G504" s="83"/>
      <c r="H504" s="83"/>
    </row>
    <row r="505" spans="1:8" ht="15">
      <c r="A505" s="130"/>
      <c r="B505" s="131"/>
      <c r="C505" s="132"/>
      <c r="D505" s="109"/>
      <c r="E505" s="110"/>
      <c r="F505" s="111"/>
      <c r="G505" s="83"/>
      <c r="H505" s="83"/>
    </row>
    <row r="506" spans="1:8" ht="15">
      <c r="A506" s="130"/>
      <c r="B506" s="131"/>
      <c r="C506" s="132"/>
      <c r="D506" s="109"/>
      <c r="E506" s="110"/>
      <c r="F506" s="111"/>
      <c r="G506" s="83"/>
      <c r="H506" s="83"/>
    </row>
    <row r="507" spans="1:8" ht="15">
      <c r="A507" s="130"/>
      <c r="B507" s="131"/>
      <c r="C507" s="132"/>
      <c r="D507" s="109"/>
      <c r="E507" s="110"/>
      <c r="F507" s="111"/>
      <c r="G507" s="83"/>
      <c r="H507" s="83"/>
    </row>
    <row r="508" spans="1:8" ht="15">
      <c r="A508" s="130"/>
      <c r="B508" s="131"/>
      <c r="C508" s="132"/>
      <c r="D508" s="109"/>
      <c r="E508" s="110"/>
      <c r="F508" s="111"/>
      <c r="G508" s="83"/>
      <c r="H508" s="83"/>
    </row>
    <row r="509" spans="1:8" ht="15">
      <c r="A509" s="130"/>
      <c r="B509" s="131"/>
      <c r="C509" s="132"/>
      <c r="D509" s="109"/>
      <c r="E509" s="110"/>
      <c r="F509" s="111"/>
      <c r="G509" s="83"/>
      <c r="H509" s="83"/>
    </row>
    <row r="510" spans="1:8" ht="15">
      <c r="A510" s="130"/>
      <c r="B510" s="131"/>
      <c r="C510" s="132"/>
      <c r="D510" s="109"/>
      <c r="E510" s="110"/>
      <c r="F510" s="111"/>
      <c r="G510" s="83"/>
      <c r="H510" s="83"/>
    </row>
    <row r="511" spans="1:8" ht="15">
      <c r="A511" s="130"/>
      <c r="B511" s="131"/>
      <c r="C511" s="132"/>
      <c r="D511" s="109"/>
      <c r="E511" s="110"/>
      <c r="F511" s="111"/>
      <c r="G511" s="83"/>
      <c r="H511" s="83"/>
    </row>
    <row r="512" spans="1:8" ht="15">
      <c r="A512" s="130"/>
      <c r="B512" s="131"/>
      <c r="C512" s="132"/>
      <c r="D512" s="109"/>
      <c r="E512" s="110"/>
      <c r="F512" s="111"/>
      <c r="G512" s="83"/>
      <c r="H512" s="83"/>
    </row>
    <row r="513" spans="1:8" ht="15">
      <c r="A513" s="130"/>
      <c r="B513" s="131"/>
      <c r="C513" s="132"/>
      <c r="D513" s="109"/>
      <c r="E513" s="110"/>
      <c r="F513" s="111"/>
      <c r="G513" s="83"/>
      <c r="H513" s="83"/>
    </row>
    <row r="514" spans="1:8" ht="15">
      <c r="A514" s="130"/>
      <c r="B514" s="131"/>
      <c r="C514" s="132"/>
      <c r="D514" s="109"/>
      <c r="E514" s="110"/>
      <c r="F514" s="111"/>
      <c r="G514" s="83"/>
      <c r="H514" s="83"/>
    </row>
    <row r="515" spans="1:8" ht="15">
      <c r="A515" s="130"/>
      <c r="B515" s="131"/>
      <c r="C515" s="132"/>
      <c r="D515" s="109"/>
      <c r="E515" s="110"/>
      <c r="F515" s="111"/>
      <c r="G515" s="83"/>
      <c r="H515" s="83"/>
    </row>
    <row r="516" spans="1:8" ht="15">
      <c r="A516" s="130"/>
      <c r="B516" s="131"/>
      <c r="C516" s="132"/>
      <c r="D516" s="109"/>
      <c r="E516" s="110"/>
      <c r="F516" s="111"/>
      <c r="G516" s="83"/>
      <c r="H516" s="83"/>
    </row>
    <row r="517" spans="1:8" ht="15">
      <c r="A517" s="130"/>
      <c r="B517" s="131"/>
      <c r="C517" s="132"/>
      <c r="D517" s="109"/>
      <c r="E517" s="110"/>
      <c r="F517" s="111"/>
      <c r="G517" s="83"/>
      <c r="H517" s="83"/>
    </row>
    <row r="518" spans="1:8" ht="15">
      <c r="A518" s="130"/>
      <c r="B518" s="131"/>
      <c r="C518" s="132"/>
      <c r="D518" s="109"/>
      <c r="E518" s="110"/>
      <c r="F518" s="111"/>
      <c r="G518" s="83"/>
      <c r="H518" s="83"/>
    </row>
    <row r="519" spans="1:8" ht="15">
      <c r="A519" s="130"/>
      <c r="B519" s="131"/>
      <c r="C519" s="132"/>
      <c r="D519" s="109"/>
      <c r="E519" s="110"/>
      <c r="F519" s="111"/>
      <c r="G519" s="83"/>
      <c r="H519" s="83"/>
    </row>
    <row r="520" spans="1:8" ht="15">
      <c r="A520" s="130"/>
      <c r="B520" s="131"/>
      <c r="C520" s="132"/>
      <c r="D520" s="109"/>
      <c r="E520" s="110"/>
      <c r="F520" s="111"/>
      <c r="G520" s="83"/>
      <c r="H520" s="83"/>
    </row>
    <row r="521" spans="1:8" ht="15">
      <c r="A521" s="130"/>
      <c r="B521" s="131"/>
      <c r="C521" s="132"/>
      <c r="D521" s="109"/>
      <c r="E521" s="110"/>
      <c r="F521" s="111"/>
      <c r="G521" s="83"/>
      <c r="H521" s="83"/>
    </row>
    <row r="522" spans="1:8" ht="15">
      <c r="A522" s="130"/>
      <c r="B522" s="131"/>
      <c r="C522" s="132"/>
      <c r="D522" s="109"/>
      <c r="E522" s="110"/>
      <c r="F522" s="111"/>
      <c r="G522" s="83"/>
      <c r="H522" s="83"/>
    </row>
    <row r="523" spans="1:8" ht="15">
      <c r="A523" s="130"/>
      <c r="B523" s="131"/>
      <c r="C523" s="132"/>
      <c r="D523" s="109"/>
      <c r="E523" s="110"/>
      <c r="F523" s="111"/>
      <c r="G523" s="83"/>
      <c r="H523" s="83"/>
    </row>
    <row r="524" spans="1:8" ht="15">
      <c r="A524" s="130"/>
      <c r="B524" s="131"/>
      <c r="C524" s="132"/>
      <c r="D524" s="109"/>
      <c r="E524" s="110"/>
      <c r="F524" s="111"/>
      <c r="G524" s="83"/>
      <c r="H524" s="83"/>
    </row>
    <row r="525" spans="1:8" ht="15">
      <c r="A525" s="130"/>
      <c r="B525" s="131"/>
      <c r="C525" s="132"/>
      <c r="D525" s="109"/>
      <c r="E525" s="110"/>
      <c r="F525" s="111"/>
      <c r="G525" s="83"/>
      <c r="H525" s="83"/>
    </row>
    <row r="526" spans="1:8" ht="15">
      <c r="A526" s="130"/>
      <c r="B526" s="131"/>
      <c r="C526" s="132"/>
      <c r="D526" s="109"/>
      <c r="E526" s="110"/>
      <c r="F526" s="111"/>
      <c r="G526" s="83"/>
      <c r="H526" s="83"/>
    </row>
    <row r="527" spans="1:8" ht="15">
      <c r="A527" s="130"/>
      <c r="B527" s="131"/>
      <c r="C527" s="132"/>
      <c r="D527" s="109"/>
      <c r="E527" s="110"/>
      <c r="F527" s="111"/>
      <c r="G527" s="83"/>
      <c r="H527" s="83"/>
    </row>
    <row r="528" spans="1:8" ht="15">
      <c r="A528" s="130"/>
      <c r="B528" s="131"/>
      <c r="C528" s="132"/>
      <c r="D528" s="109"/>
      <c r="E528" s="110"/>
      <c r="F528" s="111"/>
      <c r="G528" s="83"/>
      <c r="H528" s="83"/>
    </row>
    <row r="529" spans="1:8" ht="15">
      <c r="A529" s="130"/>
      <c r="B529" s="131"/>
      <c r="C529" s="132"/>
      <c r="D529" s="109"/>
      <c r="E529" s="110"/>
      <c r="F529" s="111"/>
      <c r="G529" s="83"/>
      <c r="H529" s="83"/>
    </row>
    <row r="530" spans="1:8" ht="15">
      <c r="A530" s="130"/>
      <c r="B530" s="131"/>
      <c r="C530" s="132"/>
      <c r="D530" s="109"/>
      <c r="E530" s="110"/>
      <c r="F530" s="111"/>
      <c r="G530" s="83"/>
      <c r="H530" s="83"/>
    </row>
    <row r="531" spans="1:8" ht="15">
      <c r="A531" s="130"/>
      <c r="B531" s="131"/>
      <c r="C531" s="132"/>
      <c r="D531" s="109"/>
      <c r="E531" s="110"/>
      <c r="F531" s="111"/>
      <c r="G531" s="83"/>
      <c r="H531" s="83"/>
    </row>
    <row r="532" spans="1:8" ht="15">
      <c r="A532" s="130"/>
      <c r="B532" s="131"/>
      <c r="C532" s="132"/>
      <c r="D532" s="109"/>
      <c r="E532" s="110"/>
      <c r="F532" s="111"/>
      <c r="G532" s="83"/>
      <c r="H532" s="83"/>
    </row>
    <row r="533" spans="1:8" ht="15">
      <c r="A533" s="130"/>
      <c r="B533" s="131"/>
      <c r="C533" s="132"/>
      <c r="D533" s="109"/>
      <c r="E533" s="110"/>
      <c r="F533" s="111"/>
      <c r="G533" s="83"/>
      <c r="H533" s="83"/>
    </row>
    <row r="534" spans="1:8" ht="15">
      <c r="A534" s="130"/>
      <c r="B534" s="131"/>
      <c r="C534" s="132"/>
      <c r="D534" s="109"/>
      <c r="E534" s="110"/>
      <c r="F534" s="111"/>
      <c r="G534" s="83"/>
      <c r="H534" s="83"/>
    </row>
    <row r="535" spans="1:8" ht="15">
      <c r="A535" s="130"/>
      <c r="B535" s="131"/>
      <c r="C535" s="132"/>
      <c r="D535" s="109"/>
      <c r="E535" s="110"/>
      <c r="F535" s="111"/>
      <c r="G535" s="83"/>
      <c r="H535" s="83"/>
    </row>
    <row r="536" spans="1:8" ht="15">
      <c r="A536" s="130"/>
      <c r="B536" s="131"/>
      <c r="C536" s="132"/>
      <c r="D536" s="109"/>
      <c r="E536" s="110"/>
      <c r="F536" s="111"/>
      <c r="G536" s="83"/>
      <c r="H536" s="83"/>
    </row>
    <row r="537" spans="1:8" ht="15">
      <c r="A537" s="130"/>
      <c r="B537" s="131"/>
      <c r="C537" s="132"/>
      <c r="D537" s="109"/>
      <c r="E537" s="110"/>
      <c r="F537" s="111"/>
      <c r="G537" s="83"/>
      <c r="H537" s="83"/>
    </row>
    <row r="538" spans="1:8" ht="15">
      <c r="A538" s="130"/>
      <c r="B538" s="131"/>
      <c r="C538" s="132"/>
      <c r="D538" s="109"/>
      <c r="E538" s="110"/>
      <c r="F538" s="111"/>
      <c r="G538" s="83"/>
      <c r="H538" s="83"/>
    </row>
    <row r="539" spans="1:8" ht="15">
      <c r="A539" s="130"/>
      <c r="B539" s="131"/>
      <c r="C539" s="132"/>
      <c r="D539" s="109"/>
      <c r="E539" s="110"/>
      <c r="F539" s="111"/>
      <c r="G539" s="83"/>
      <c r="H539" s="83"/>
    </row>
    <row r="540" spans="1:8" ht="15">
      <c r="A540" s="130"/>
      <c r="B540" s="131"/>
      <c r="C540" s="132"/>
      <c r="D540" s="109"/>
      <c r="E540" s="110"/>
      <c r="F540" s="111"/>
      <c r="G540" s="83"/>
      <c r="H540" s="83"/>
    </row>
    <row r="541" spans="1:8" ht="15">
      <c r="A541" s="130"/>
      <c r="B541" s="131"/>
      <c r="C541" s="132"/>
      <c r="D541" s="109"/>
      <c r="E541" s="110"/>
      <c r="F541" s="111"/>
      <c r="G541" s="83"/>
      <c r="H541" s="83"/>
    </row>
    <row r="542" spans="1:8" ht="15">
      <c r="A542" s="130"/>
      <c r="B542" s="131"/>
      <c r="C542" s="132"/>
      <c r="D542" s="109"/>
      <c r="E542" s="110"/>
      <c r="F542" s="111"/>
      <c r="G542" s="83"/>
      <c r="H542" s="83"/>
    </row>
    <row r="543" spans="1:8" ht="15">
      <c r="A543" s="130"/>
      <c r="B543" s="131"/>
      <c r="C543" s="132"/>
      <c r="D543" s="109"/>
      <c r="E543" s="110"/>
      <c r="F543" s="111"/>
      <c r="G543" s="83"/>
      <c r="H543" s="83"/>
    </row>
    <row r="544" spans="1:8" ht="15">
      <c r="A544" s="130"/>
      <c r="B544" s="131"/>
      <c r="C544" s="132"/>
      <c r="D544" s="109"/>
      <c r="E544" s="110"/>
      <c r="F544" s="111"/>
      <c r="G544" s="83"/>
      <c r="H544" s="83"/>
    </row>
    <row r="545" spans="1:8" ht="15">
      <c r="A545" s="130"/>
      <c r="B545" s="131"/>
      <c r="C545" s="132"/>
      <c r="D545" s="109"/>
      <c r="E545" s="110"/>
      <c r="F545" s="111"/>
      <c r="G545" s="83"/>
      <c r="H545" s="83"/>
    </row>
    <row r="546" spans="1:8" ht="15">
      <c r="A546" s="130"/>
      <c r="B546" s="131"/>
      <c r="C546" s="132"/>
      <c r="D546" s="109"/>
      <c r="E546" s="110"/>
      <c r="F546" s="111"/>
      <c r="G546" s="83"/>
      <c r="H546" s="83"/>
    </row>
    <row r="547" spans="1:8" ht="15">
      <c r="A547" s="130"/>
      <c r="B547" s="131"/>
      <c r="C547" s="132"/>
      <c r="D547" s="109"/>
      <c r="E547" s="110"/>
      <c r="F547" s="111"/>
      <c r="G547" s="83"/>
      <c r="H547" s="83"/>
    </row>
    <row r="548" spans="1:8" ht="15">
      <c r="A548" s="130"/>
      <c r="B548" s="131"/>
      <c r="C548" s="132"/>
      <c r="D548" s="109"/>
      <c r="E548" s="110"/>
      <c r="F548" s="111"/>
      <c r="G548" s="83"/>
      <c r="H548" s="83"/>
    </row>
    <row r="549" spans="1:8" ht="15">
      <c r="A549" s="130"/>
      <c r="B549" s="131"/>
      <c r="C549" s="132"/>
      <c r="D549" s="109"/>
      <c r="E549" s="110"/>
      <c r="F549" s="111"/>
      <c r="G549" s="83"/>
      <c r="H549" s="83"/>
    </row>
    <row r="550" spans="1:8" ht="15">
      <c r="A550" s="130"/>
      <c r="B550" s="131"/>
      <c r="C550" s="132"/>
      <c r="D550" s="109"/>
      <c r="E550" s="110"/>
      <c r="F550" s="111"/>
      <c r="G550" s="83"/>
      <c r="H550" s="83"/>
    </row>
    <row r="551" spans="1:8" ht="15">
      <c r="A551" s="130"/>
      <c r="B551" s="131"/>
      <c r="C551" s="132"/>
      <c r="D551" s="109"/>
      <c r="E551" s="110"/>
      <c r="F551" s="111"/>
      <c r="G551" s="83"/>
      <c r="H551" s="83"/>
    </row>
    <row r="552" spans="1:8" ht="15">
      <c r="A552" s="130"/>
      <c r="B552" s="131"/>
      <c r="C552" s="132"/>
      <c r="D552" s="109"/>
      <c r="E552" s="110"/>
      <c r="F552" s="111"/>
      <c r="G552" s="83"/>
      <c r="H552" s="83"/>
    </row>
    <row r="553" spans="1:8" ht="15">
      <c r="A553" s="130"/>
      <c r="B553" s="131"/>
      <c r="C553" s="132"/>
      <c r="D553" s="109"/>
      <c r="E553" s="110"/>
      <c r="F553" s="111"/>
      <c r="G553" s="83"/>
      <c r="H553" s="83"/>
    </row>
    <row r="554" spans="1:8" ht="15">
      <c r="A554" s="130"/>
      <c r="B554" s="131"/>
      <c r="C554" s="132"/>
      <c r="D554" s="109"/>
      <c r="E554" s="110"/>
      <c r="F554" s="111"/>
      <c r="G554" s="83"/>
      <c r="H554" s="83"/>
    </row>
    <row r="555" spans="1:8" ht="15">
      <c r="A555" s="130"/>
      <c r="B555" s="131"/>
      <c r="C555" s="132"/>
      <c r="D555" s="109"/>
      <c r="E555" s="110"/>
      <c r="F555" s="111"/>
      <c r="G555" s="83"/>
      <c r="H555" s="83"/>
    </row>
    <row r="556" spans="1:8" ht="15">
      <c r="A556" s="130"/>
      <c r="B556" s="131"/>
      <c r="C556" s="132"/>
      <c r="D556" s="109"/>
      <c r="E556" s="110"/>
      <c r="F556" s="111"/>
      <c r="G556" s="83"/>
      <c r="H556" s="83"/>
    </row>
    <row r="557" spans="1:8" ht="15">
      <c r="A557" s="130"/>
      <c r="B557" s="131"/>
      <c r="C557" s="132"/>
      <c r="D557" s="109"/>
      <c r="E557" s="110"/>
      <c r="F557" s="111"/>
      <c r="G557" s="83"/>
      <c r="H557" s="83"/>
    </row>
    <row r="558" spans="1:8" ht="15">
      <c r="A558" s="130"/>
      <c r="B558" s="131"/>
      <c r="C558" s="132"/>
      <c r="D558" s="109"/>
      <c r="E558" s="110"/>
      <c r="F558" s="111"/>
      <c r="G558" s="83"/>
      <c r="H558" s="83"/>
    </row>
    <row r="559" spans="1:8" ht="15">
      <c r="A559" s="130"/>
      <c r="B559" s="131"/>
      <c r="C559" s="132"/>
      <c r="D559" s="109"/>
      <c r="E559" s="110"/>
      <c r="F559" s="111"/>
      <c r="G559" s="83"/>
      <c r="H559" s="83"/>
    </row>
    <row r="560" spans="1:8" ht="15">
      <c r="A560" s="130"/>
      <c r="B560" s="131"/>
      <c r="C560" s="132"/>
      <c r="D560" s="109"/>
      <c r="E560" s="110"/>
      <c r="F560" s="111"/>
      <c r="G560" s="83"/>
      <c r="H560" s="83"/>
    </row>
    <row r="561" spans="1:8" ht="15">
      <c r="A561" s="130"/>
      <c r="B561" s="131"/>
      <c r="C561" s="132"/>
      <c r="D561" s="109"/>
      <c r="E561" s="110"/>
      <c r="F561" s="111"/>
      <c r="G561" s="83"/>
      <c r="H561" s="83"/>
    </row>
    <row r="562" spans="1:8" ht="15">
      <c r="A562" s="130"/>
      <c r="B562" s="131"/>
      <c r="C562" s="132"/>
      <c r="D562" s="109"/>
      <c r="E562" s="110"/>
      <c r="F562" s="111"/>
      <c r="G562" s="83"/>
      <c r="H562" s="83"/>
    </row>
    <row r="563" spans="1:8" ht="15">
      <c r="A563" s="130"/>
      <c r="B563" s="131"/>
      <c r="C563" s="132"/>
      <c r="D563" s="109"/>
      <c r="E563" s="110"/>
      <c r="F563" s="111"/>
      <c r="G563" s="83"/>
      <c r="H563" s="83"/>
    </row>
    <row r="564" spans="1:8" ht="15">
      <c r="A564" s="130"/>
      <c r="B564" s="131"/>
      <c r="C564" s="132"/>
      <c r="D564" s="109"/>
      <c r="E564" s="110"/>
      <c r="F564" s="111"/>
      <c r="G564" s="83"/>
      <c r="H564" s="83"/>
    </row>
    <row r="565" spans="1:8" ht="15">
      <c r="A565" s="130"/>
      <c r="B565" s="131"/>
      <c r="C565" s="132"/>
      <c r="D565" s="109"/>
      <c r="E565" s="110"/>
      <c r="F565" s="111"/>
      <c r="G565" s="83"/>
      <c r="H565" s="83"/>
    </row>
    <row r="566" spans="1:8" ht="15">
      <c r="A566" s="130"/>
      <c r="B566" s="131"/>
      <c r="C566" s="132"/>
      <c r="D566" s="109"/>
      <c r="E566" s="110"/>
      <c r="F566" s="111"/>
      <c r="G566" s="83"/>
      <c r="H566" s="83"/>
    </row>
    <row r="567" spans="1:8" ht="15">
      <c r="A567" s="130"/>
      <c r="B567" s="131"/>
      <c r="C567" s="132"/>
      <c r="D567" s="109"/>
      <c r="E567" s="110"/>
      <c r="F567" s="111"/>
      <c r="G567" s="83"/>
      <c r="H567" s="83"/>
    </row>
    <row r="568" spans="1:8" ht="15">
      <c r="A568" s="130"/>
      <c r="B568" s="131"/>
      <c r="C568" s="132"/>
      <c r="D568" s="109"/>
      <c r="E568" s="110"/>
      <c r="F568" s="111"/>
      <c r="G568" s="83"/>
      <c r="H568" s="83"/>
    </row>
    <row r="569" spans="1:8" ht="15">
      <c r="A569" s="130"/>
      <c r="B569" s="131"/>
      <c r="C569" s="132"/>
      <c r="D569" s="109"/>
      <c r="E569" s="110"/>
      <c r="F569" s="111"/>
      <c r="G569" s="83"/>
      <c r="H569" s="83"/>
    </row>
    <row r="570" spans="1:8" ht="15">
      <c r="A570" s="130"/>
      <c r="B570" s="131"/>
      <c r="C570" s="132"/>
      <c r="D570" s="109"/>
      <c r="E570" s="110"/>
      <c r="F570" s="111"/>
      <c r="G570" s="83"/>
      <c r="H570" s="83"/>
    </row>
    <row r="571" spans="1:8" ht="15">
      <c r="A571" s="130"/>
      <c r="B571" s="131"/>
      <c r="C571" s="132"/>
      <c r="D571" s="109"/>
      <c r="E571" s="110"/>
      <c r="F571" s="111"/>
      <c r="G571" s="83"/>
      <c r="H571" s="83"/>
    </row>
    <row r="572" spans="1:8" ht="15">
      <c r="A572" s="130"/>
      <c r="B572" s="131"/>
      <c r="C572" s="132"/>
      <c r="D572" s="109"/>
      <c r="E572" s="110"/>
      <c r="F572" s="111"/>
      <c r="G572" s="83"/>
      <c r="H572" s="83"/>
    </row>
    <row r="573" spans="1:8" ht="15">
      <c r="A573" s="130"/>
      <c r="B573" s="131"/>
      <c r="C573" s="132"/>
      <c r="D573" s="109"/>
      <c r="E573" s="110"/>
      <c r="F573" s="111"/>
      <c r="G573" s="83"/>
      <c r="H573" s="83"/>
    </row>
    <row r="574" spans="1:8" ht="15">
      <c r="A574" s="130"/>
      <c r="B574" s="131"/>
      <c r="C574" s="132"/>
      <c r="D574" s="109"/>
      <c r="E574" s="110"/>
      <c r="F574" s="111"/>
      <c r="G574" s="83"/>
      <c r="H574" s="83"/>
    </row>
    <row r="575" spans="1:8" ht="15">
      <c r="A575" s="130"/>
      <c r="B575" s="131"/>
      <c r="C575" s="132"/>
      <c r="D575" s="109"/>
      <c r="E575" s="110"/>
      <c r="F575" s="111"/>
      <c r="G575" s="83"/>
      <c r="H575" s="83"/>
    </row>
    <row r="576" spans="1:8" ht="15">
      <c r="A576" s="130"/>
      <c r="B576" s="131"/>
      <c r="C576" s="132"/>
      <c r="D576" s="109"/>
      <c r="E576" s="110"/>
      <c r="F576" s="111"/>
      <c r="G576" s="83"/>
      <c r="H576" s="83"/>
    </row>
    <row r="577" spans="1:8" ht="15">
      <c r="A577" s="130"/>
      <c r="B577" s="131"/>
      <c r="C577" s="132"/>
      <c r="D577" s="109"/>
      <c r="E577" s="110"/>
      <c r="F577" s="111"/>
      <c r="G577" s="83"/>
      <c r="H577" s="83"/>
    </row>
    <row r="578" spans="1:8" ht="15">
      <c r="A578" s="130"/>
      <c r="B578" s="131"/>
      <c r="C578" s="132"/>
      <c r="D578" s="109"/>
      <c r="E578" s="110"/>
      <c r="F578" s="111"/>
      <c r="G578" s="83"/>
      <c r="H578" s="83"/>
    </row>
    <row r="579" spans="1:8" ht="15">
      <c r="A579" s="130"/>
      <c r="B579" s="131"/>
      <c r="C579" s="132"/>
      <c r="D579" s="109"/>
      <c r="E579" s="110"/>
      <c r="F579" s="111"/>
      <c r="G579" s="83"/>
      <c r="H579" s="83"/>
    </row>
    <row r="580" spans="1:8" ht="15">
      <c r="A580" s="130"/>
      <c r="B580" s="131"/>
      <c r="C580" s="132"/>
      <c r="D580" s="109"/>
      <c r="E580" s="110"/>
      <c r="F580" s="111"/>
      <c r="G580" s="83"/>
      <c r="H580" s="83"/>
    </row>
    <row r="581" spans="1:8" ht="15">
      <c r="A581" s="130"/>
      <c r="B581" s="131"/>
      <c r="C581" s="132"/>
      <c r="D581" s="109"/>
      <c r="E581" s="110"/>
      <c r="F581" s="111"/>
      <c r="G581" s="83"/>
      <c r="H581" s="83"/>
    </row>
    <row r="582" spans="1:8" ht="15">
      <c r="A582" s="130"/>
      <c r="B582" s="131"/>
      <c r="C582" s="132"/>
      <c r="D582" s="109"/>
      <c r="E582" s="110"/>
      <c r="F582" s="111"/>
      <c r="G582" s="83"/>
      <c r="H582" s="83"/>
    </row>
    <row r="583" spans="1:8" ht="15">
      <c r="A583" s="130"/>
      <c r="B583" s="131"/>
      <c r="C583" s="132"/>
      <c r="D583" s="109"/>
      <c r="E583" s="110"/>
      <c r="F583" s="111"/>
      <c r="G583" s="83"/>
      <c r="H583" s="83"/>
    </row>
    <row r="584" spans="1:8" ht="15">
      <c r="A584" s="130"/>
      <c r="B584" s="131"/>
      <c r="C584" s="132"/>
      <c r="D584" s="109"/>
      <c r="E584" s="110"/>
      <c r="F584" s="111"/>
      <c r="G584" s="83"/>
      <c r="H584" s="83"/>
    </row>
    <row r="585" spans="1:8" ht="15">
      <c r="A585" s="130"/>
      <c r="B585" s="131"/>
      <c r="C585" s="132"/>
      <c r="D585" s="109"/>
      <c r="E585" s="110"/>
      <c r="F585" s="111"/>
      <c r="G585" s="83"/>
      <c r="H585" s="83"/>
    </row>
    <row r="586" spans="1:8" ht="15">
      <c r="A586" s="130"/>
      <c r="B586" s="131"/>
      <c r="C586" s="132"/>
      <c r="D586" s="109"/>
      <c r="E586" s="110"/>
      <c r="F586" s="111"/>
      <c r="G586" s="83"/>
      <c r="H586" s="83"/>
    </row>
    <row r="587" spans="1:8" ht="15">
      <c r="A587" s="130"/>
      <c r="B587" s="131"/>
      <c r="C587" s="132"/>
      <c r="D587" s="109"/>
      <c r="E587" s="110"/>
      <c r="F587" s="111"/>
      <c r="G587" s="83"/>
      <c r="H587" s="83"/>
    </row>
    <row r="588" spans="1:8" ht="15">
      <c r="A588" s="130"/>
      <c r="B588" s="131"/>
      <c r="C588" s="132"/>
      <c r="D588" s="109"/>
      <c r="E588" s="110"/>
      <c r="F588" s="111"/>
      <c r="G588" s="83"/>
      <c r="H588" s="83"/>
    </row>
    <row r="589" spans="1:8" ht="15">
      <c r="A589" s="130"/>
      <c r="B589" s="131"/>
      <c r="C589" s="132"/>
      <c r="D589" s="109"/>
      <c r="E589" s="110"/>
      <c r="F589" s="111"/>
      <c r="G589" s="83"/>
      <c r="H589" s="83"/>
    </row>
    <row r="590" spans="1:8" ht="15">
      <c r="A590" s="130"/>
      <c r="B590" s="131"/>
      <c r="C590" s="132"/>
      <c r="D590" s="109"/>
      <c r="E590" s="110"/>
      <c r="F590" s="111"/>
      <c r="G590" s="83"/>
      <c r="H590" s="83"/>
    </row>
    <row r="591" spans="1:8" ht="15">
      <c r="A591" s="130"/>
      <c r="B591" s="131"/>
      <c r="C591" s="132"/>
      <c r="D591" s="109"/>
      <c r="E591" s="110"/>
      <c r="F591" s="111"/>
      <c r="G591" s="83"/>
      <c r="H591" s="83"/>
    </row>
    <row r="592" spans="1:8" ht="15">
      <c r="A592" s="130"/>
      <c r="B592" s="131"/>
      <c r="C592" s="132"/>
      <c r="D592" s="109"/>
      <c r="E592" s="110"/>
      <c r="F592" s="111"/>
      <c r="G592" s="83"/>
      <c r="H592" s="83"/>
    </row>
    <row r="593" spans="1:8" ht="15">
      <c r="A593" s="130"/>
      <c r="B593" s="131"/>
      <c r="C593" s="132"/>
      <c r="D593" s="109"/>
      <c r="E593" s="110"/>
      <c r="F593" s="111"/>
      <c r="G593" s="83"/>
      <c r="H593" s="83"/>
    </row>
    <row r="594" spans="1:8" ht="15">
      <c r="A594" s="130"/>
      <c r="B594" s="131"/>
      <c r="C594" s="132"/>
      <c r="D594" s="109"/>
      <c r="E594" s="110"/>
      <c r="F594" s="111"/>
      <c r="G594" s="83"/>
      <c r="H594" s="83"/>
    </row>
    <row r="595" spans="1:8" ht="15">
      <c r="A595" s="130"/>
      <c r="B595" s="131"/>
      <c r="C595" s="132"/>
      <c r="D595" s="109"/>
      <c r="E595" s="110"/>
      <c r="F595" s="111"/>
      <c r="G595" s="83"/>
      <c r="H595" s="83"/>
    </row>
    <row r="596" spans="1:8" ht="15">
      <c r="A596" s="130"/>
      <c r="B596" s="131"/>
      <c r="C596" s="132"/>
      <c r="D596" s="109"/>
      <c r="E596" s="110"/>
      <c r="F596" s="111"/>
      <c r="G596" s="83"/>
      <c r="H596" s="83"/>
    </row>
    <row r="597" spans="1:8" ht="15">
      <c r="A597" s="130"/>
      <c r="B597" s="131"/>
      <c r="C597" s="132"/>
      <c r="D597" s="109"/>
      <c r="E597" s="110"/>
      <c r="F597" s="111"/>
      <c r="G597" s="83"/>
      <c r="H597" s="83"/>
    </row>
    <row r="598" spans="1:8" ht="15">
      <c r="A598" s="130"/>
      <c r="B598" s="131"/>
      <c r="C598" s="132"/>
      <c r="D598" s="109"/>
      <c r="E598" s="110"/>
      <c r="F598" s="111"/>
      <c r="G598" s="83"/>
      <c r="H598" s="83"/>
    </row>
    <row r="599" spans="1:8" ht="15">
      <c r="A599" s="130"/>
      <c r="B599" s="131"/>
      <c r="C599" s="132"/>
      <c r="D599" s="109"/>
      <c r="E599" s="110"/>
      <c r="F599" s="111"/>
      <c r="G599" s="83"/>
      <c r="H599" s="83"/>
    </row>
    <row r="600" spans="1:8" ht="15">
      <c r="A600" s="130"/>
      <c r="B600" s="131"/>
      <c r="C600" s="132"/>
      <c r="D600" s="109"/>
      <c r="E600" s="110"/>
      <c r="F600" s="111"/>
      <c r="G600" s="83"/>
      <c r="H600" s="83"/>
    </row>
    <row r="601" spans="1:8" ht="15">
      <c r="A601" s="130"/>
      <c r="B601" s="131"/>
      <c r="C601" s="132"/>
      <c r="D601" s="109"/>
      <c r="E601" s="110"/>
      <c r="F601" s="111"/>
      <c r="G601" s="83"/>
      <c r="H601" s="83"/>
    </row>
    <row r="602" spans="1:8" ht="15">
      <c r="A602" s="130"/>
      <c r="B602" s="131"/>
      <c r="C602" s="132"/>
      <c r="D602" s="109"/>
      <c r="E602" s="110"/>
      <c r="F602" s="111"/>
      <c r="G602" s="83"/>
      <c r="H602" s="83"/>
    </row>
    <row r="603" spans="1:8" ht="15">
      <c r="A603" s="130"/>
      <c r="B603" s="131"/>
      <c r="C603" s="132"/>
      <c r="D603" s="109"/>
      <c r="E603" s="110"/>
      <c r="F603" s="111"/>
      <c r="G603" s="83"/>
      <c r="H603" s="83"/>
    </row>
    <row r="604" spans="1:8" ht="15">
      <c r="A604" s="130"/>
      <c r="B604" s="131"/>
      <c r="C604" s="132"/>
      <c r="D604" s="109"/>
      <c r="E604" s="110"/>
      <c r="F604" s="111"/>
      <c r="G604" s="83"/>
      <c r="H604" s="83"/>
    </row>
    <row r="605" spans="1:8" ht="15">
      <c r="A605" s="130"/>
      <c r="B605" s="131"/>
      <c r="C605" s="132"/>
      <c r="D605" s="109"/>
      <c r="E605" s="110"/>
      <c r="F605" s="111"/>
      <c r="G605" s="83"/>
      <c r="H605" s="83"/>
    </row>
    <row r="606" spans="1:8" ht="15">
      <c r="A606" s="130"/>
      <c r="B606" s="131"/>
      <c r="C606" s="132"/>
      <c r="D606" s="109"/>
      <c r="E606" s="110"/>
      <c r="F606" s="111"/>
      <c r="G606" s="83"/>
      <c r="H606" s="83"/>
    </row>
    <row r="607" spans="1:8" ht="15">
      <c r="A607" s="130"/>
      <c r="B607" s="131"/>
      <c r="C607" s="132"/>
      <c r="D607" s="109"/>
      <c r="E607" s="110"/>
      <c r="F607" s="111"/>
      <c r="G607" s="83"/>
      <c r="H607" s="83"/>
    </row>
    <row r="608" spans="1:8" ht="15">
      <c r="A608" s="130"/>
      <c r="B608" s="131"/>
      <c r="C608" s="132"/>
      <c r="D608" s="109"/>
      <c r="E608" s="110"/>
      <c r="F608" s="111"/>
      <c r="G608" s="83"/>
      <c r="H608" s="83"/>
    </row>
    <row r="609" spans="1:8" ht="15">
      <c r="A609" s="130"/>
      <c r="B609" s="131"/>
      <c r="C609" s="132"/>
      <c r="D609" s="109"/>
      <c r="E609" s="110"/>
      <c r="F609" s="111"/>
      <c r="G609" s="83"/>
      <c r="H609" s="83"/>
    </row>
    <row r="610" spans="1:8" ht="15">
      <c r="A610" s="130"/>
      <c r="B610" s="131"/>
      <c r="C610" s="132"/>
      <c r="D610" s="109"/>
      <c r="E610" s="110"/>
      <c r="F610" s="111"/>
      <c r="G610" s="83"/>
      <c r="H610" s="83"/>
    </row>
    <row r="611" spans="1:8" ht="15">
      <c r="A611" s="130"/>
      <c r="B611" s="131"/>
      <c r="C611" s="132"/>
      <c r="D611" s="109"/>
      <c r="E611" s="110"/>
      <c r="F611" s="111"/>
      <c r="G611" s="83"/>
      <c r="H611" s="83"/>
    </row>
    <row r="612" spans="1:8" ht="15">
      <c r="A612" s="130"/>
      <c r="B612" s="131"/>
      <c r="C612" s="132"/>
      <c r="D612" s="109"/>
      <c r="E612" s="110"/>
      <c r="F612" s="111"/>
      <c r="G612" s="83"/>
      <c r="H612" s="83"/>
    </row>
    <row r="613" spans="1:8" ht="15">
      <c r="A613" s="130"/>
      <c r="B613" s="131"/>
      <c r="C613" s="132"/>
      <c r="D613" s="109"/>
      <c r="E613" s="110"/>
      <c r="F613" s="111"/>
      <c r="G613" s="83"/>
      <c r="H613" s="83"/>
    </row>
    <row r="614" spans="1:8" ht="15">
      <c r="A614" s="130"/>
      <c r="B614" s="131"/>
      <c r="C614" s="132"/>
      <c r="D614" s="109"/>
      <c r="E614" s="110"/>
      <c r="F614" s="111"/>
      <c r="G614" s="83"/>
      <c r="H614" s="83"/>
    </row>
    <row r="615" spans="1:8" ht="15">
      <c r="A615" s="130"/>
      <c r="B615" s="131"/>
      <c r="C615" s="132"/>
      <c r="D615" s="109"/>
      <c r="E615" s="110"/>
      <c r="F615" s="111"/>
      <c r="G615" s="83"/>
      <c r="H615" s="83"/>
    </row>
    <row r="616" spans="1:8" ht="15">
      <c r="A616" s="130"/>
      <c r="B616" s="131"/>
      <c r="C616" s="132"/>
      <c r="D616" s="109"/>
      <c r="E616" s="110"/>
      <c r="F616" s="111"/>
      <c r="G616" s="83"/>
      <c r="H616" s="83"/>
    </row>
    <row r="617" spans="1:8" ht="15">
      <c r="A617" s="130"/>
      <c r="B617" s="131"/>
      <c r="C617" s="132"/>
      <c r="D617" s="109"/>
      <c r="E617" s="110"/>
      <c r="F617" s="111"/>
      <c r="G617" s="83"/>
      <c r="H617" s="83"/>
    </row>
    <row r="618" spans="1:8" ht="15">
      <c r="A618" s="130"/>
      <c r="B618" s="131"/>
      <c r="C618" s="132"/>
      <c r="D618" s="109"/>
      <c r="E618" s="110"/>
      <c r="F618" s="111"/>
      <c r="G618" s="83"/>
      <c r="H618" s="83"/>
    </row>
    <row r="619" spans="1:8" ht="15">
      <c r="A619" s="130"/>
      <c r="B619" s="131"/>
      <c r="C619" s="132"/>
      <c r="D619" s="109"/>
      <c r="E619" s="110"/>
      <c r="F619" s="111"/>
      <c r="G619" s="83"/>
      <c r="H619" s="83"/>
    </row>
    <row r="620" spans="1:8" ht="15">
      <c r="A620" s="130"/>
      <c r="B620" s="131"/>
      <c r="C620" s="132"/>
      <c r="D620" s="109"/>
      <c r="E620" s="110"/>
      <c r="F620" s="111"/>
      <c r="G620" s="83"/>
      <c r="H620" s="83"/>
    </row>
    <row r="621" spans="1:8" ht="15">
      <c r="A621" s="130"/>
      <c r="B621" s="131"/>
      <c r="C621" s="132"/>
      <c r="D621" s="109"/>
      <c r="E621" s="110"/>
      <c r="F621" s="111"/>
      <c r="G621" s="83"/>
      <c r="H621" s="83"/>
    </row>
    <row r="622" spans="1:8" ht="15">
      <c r="A622" s="130"/>
      <c r="B622" s="131"/>
      <c r="C622" s="132"/>
      <c r="D622" s="109"/>
      <c r="E622" s="110"/>
      <c r="F622" s="111"/>
      <c r="G622" s="83"/>
      <c r="H622" s="83"/>
    </row>
    <row r="623" spans="1:8" ht="15">
      <c r="A623" s="130"/>
      <c r="B623" s="131"/>
      <c r="C623" s="132"/>
      <c r="D623" s="109"/>
      <c r="E623" s="110"/>
      <c r="F623" s="111"/>
      <c r="G623" s="83"/>
      <c r="H623" s="83"/>
    </row>
    <row r="624" spans="1:8" ht="15">
      <c r="A624" s="130"/>
      <c r="B624" s="131"/>
      <c r="C624" s="132"/>
      <c r="D624" s="109"/>
      <c r="E624" s="110"/>
      <c r="F624" s="111"/>
      <c r="G624" s="83"/>
      <c r="H624" s="83"/>
    </row>
    <row r="625" spans="1:8" ht="15">
      <c r="A625" s="130"/>
      <c r="B625" s="131"/>
      <c r="C625" s="132"/>
      <c r="D625" s="109"/>
      <c r="E625" s="110"/>
      <c r="F625" s="111"/>
      <c r="G625" s="83"/>
      <c r="H625" s="83"/>
    </row>
    <row r="626" spans="1:8" ht="15">
      <c r="A626" s="130"/>
      <c r="B626" s="131"/>
      <c r="C626" s="132"/>
      <c r="D626" s="109"/>
      <c r="E626" s="110"/>
      <c r="F626" s="111"/>
      <c r="G626" s="83"/>
      <c r="H626" s="83"/>
    </row>
    <row r="627" spans="1:8" ht="15">
      <c r="A627" s="130"/>
      <c r="B627" s="131"/>
      <c r="C627" s="132"/>
      <c r="D627" s="109"/>
      <c r="E627" s="110"/>
      <c r="F627" s="111"/>
      <c r="G627" s="83"/>
      <c r="H627" s="83"/>
    </row>
    <row r="628" spans="1:8" ht="15">
      <c r="A628" s="130"/>
      <c r="B628" s="131"/>
      <c r="C628" s="132"/>
      <c r="D628" s="109"/>
      <c r="E628" s="110"/>
      <c r="F628" s="111"/>
      <c r="G628" s="83"/>
      <c r="H628" s="83"/>
    </row>
    <row r="629" spans="1:8" ht="15">
      <c r="A629" s="130"/>
      <c r="B629" s="131"/>
      <c r="C629" s="132"/>
      <c r="D629" s="109"/>
      <c r="E629" s="110"/>
      <c r="F629" s="111"/>
      <c r="G629" s="83"/>
      <c r="H629" s="83"/>
    </row>
    <row r="630" spans="1:8" ht="15">
      <c r="A630" s="130"/>
      <c r="B630" s="131"/>
      <c r="C630" s="132"/>
      <c r="D630" s="109"/>
      <c r="E630" s="110"/>
      <c r="F630" s="111"/>
      <c r="G630" s="83"/>
      <c r="H630" s="83"/>
    </row>
    <row r="631" spans="1:8" ht="15">
      <c r="A631" s="130"/>
      <c r="B631" s="131"/>
      <c r="C631" s="132"/>
      <c r="D631" s="109"/>
      <c r="E631" s="110"/>
      <c r="F631" s="111"/>
      <c r="G631" s="83"/>
      <c r="H631" s="83"/>
    </row>
    <row r="632" spans="1:8" ht="15">
      <c r="A632" s="130"/>
      <c r="B632" s="131"/>
      <c r="C632" s="132"/>
      <c r="D632" s="109"/>
      <c r="E632" s="110"/>
      <c r="F632" s="111"/>
      <c r="G632" s="83"/>
      <c r="H632" s="83"/>
    </row>
    <row r="633" spans="1:8" ht="15">
      <c r="A633" s="130"/>
      <c r="B633" s="131"/>
      <c r="C633" s="132"/>
      <c r="D633" s="109"/>
      <c r="E633" s="110"/>
      <c r="F633" s="111"/>
      <c r="G633" s="83"/>
      <c r="H633" s="83"/>
    </row>
    <row r="634" spans="1:8" ht="15">
      <c r="A634" s="130"/>
      <c r="B634" s="131"/>
      <c r="C634" s="132"/>
      <c r="D634" s="109"/>
      <c r="E634" s="110"/>
      <c r="F634" s="111"/>
      <c r="G634" s="83"/>
      <c r="H634" s="83"/>
    </row>
    <row r="635" spans="1:8" ht="15">
      <c r="A635" s="130"/>
      <c r="B635" s="131"/>
      <c r="C635" s="132"/>
      <c r="D635" s="109"/>
      <c r="E635" s="110"/>
      <c r="F635" s="111"/>
      <c r="G635" s="83"/>
      <c r="H635" s="83"/>
    </row>
    <row r="636" spans="1:8" ht="15">
      <c r="A636" s="130"/>
      <c r="B636" s="131"/>
      <c r="C636" s="132"/>
      <c r="D636" s="109"/>
      <c r="E636" s="110"/>
      <c r="F636" s="111"/>
      <c r="G636" s="83"/>
      <c r="H636" s="83"/>
    </row>
    <row r="637" spans="1:8" ht="15">
      <c r="A637" s="130"/>
      <c r="B637" s="131"/>
      <c r="C637" s="132"/>
      <c r="D637" s="109"/>
      <c r="E637" s="110"/>
      <c r="F637" s="111"/>
      <c r="G637" s="83"/>
      <c r="H637" s="83"/>
    </row>
    <row r="638" spans="1:8" ht="15">
      <c r="A638" s="130"/>
      <c r="B638" s="131"/>
      <c r="C638" s="132"/>
      <c r="D638" s="109"/>
      <c r="E638" s="110"/>
      <c r="F638" s="111"/>
      <c r="G638" s="83"/>
      <c r="H638" s="83"/>
    </row>
    <row r="639" spans="1:8" ht="15">
      <c r="A639" s="130"/>
      <c r="B639" s="131"/>
      <c r="C639" s="132"/>
      <c r="D639" s="109"/>
      <c r="E639" s="110"/>
      <c r="F639" s="111"/>
      <c r="G639" s="83"/>
      <c r="H639" s="83"/>
    </row>
    <row r="640" spans="1:8" ht="15">
      <c r="A640" s="130"/>
      <c r="B640" s="131"/>
      <c r="C640" s="132"/>
      <c r="D640" s="109"/>
      <c r="E640" s="110"/>
      <c r="F640" s="111"/>
      <c r="G640" s="83"/>
      <c r="H640" s="83"/>
    </row>
    <row r="641" spans="1:8" ht="15">
      <c r="A641" s="130"/>
      <c r="B641" s="131"/>
      <c r="C641" s="132"/>
      <c r="D641" s="109"/>
      <c r="E641" s="110"/>
      <c r="F641" s="111"/>
      <c r="G641" s="83"/>
      <c r="H641" s="83"/>
    </row>
    <row r="642" spans="1:8" ht="15">
      <c r="A642" s="130"/>
      <c r="B642" s="131"/>
      <c r="C642" s="132"/>
      <c r="D642" s="109"/>
      <c r="E642" s="110"/>
      <c r="F642" s="111"/>
      <c r="G642" s="83"/>
      <c r="H642" s="83"/>
    </row>
    <row r="643" spans="1:8" ht="15">
      <c r="A643" s="130"/>
      <c r="B643" s="131"/>
      <c r="C643" s="132"/>
      <c r="D643" s="109"/>
      <c r="E643" s="110"/>
      <c r="F643" s="111"/>
      <c r="G643" s="83"/>
      <c r="H643" s="83"/>
    </row>
    <row r="644" spans="1:8" ht="15">
      <c r="A644" s="130"/>
      <c r="B644" s="131"/>
      <c r="C644" s="132"/>
      <c r="D644" s="109"/>
      <c r="E644" s="110"/>
      <c r="F644" s="111"/>
      <c r="G644" s="83"/>
      <c r="H644" s="83"/>
    </row>
    <row r="645" spans="1:8" ht="15">
      <c r="A645" s="130"/>
      <c r="B645" s="131"/>
      <c r="C645" s="132"/>
      <c r="D645" s="109"/>
      <c r="E645" s="110"/>
      <c r="F645" s="111"/>
      <c r="G645" s="83"/>
      <c r="H645" s="83"/>
    </row>
    <row r="646" spans="1:8" ht="15">
      <c r="A646" s="130"/>
      <c r="B646" s="131"/>
      <c r="C646" s="132"/>
      <c r="D646" s="109"/>
      <c r="E646" s="110"/>
      <c r="F646" s="111"/>
      <c r="G646" s="83"/>
      <c r="H646" s="83"/>
    </row>
    <row r="647" spans="1:8" ht="15">
      <c r="A647" s="130"/>
      <c r="B647" s="131"/>
      <c r="C647" s="132"/>
      <c r="D647" s="109"/>
      <c r="E647" s="110"/>
      <c r="F647" s="111"/>
      <c r="G647" s="83"/>
      <c r="H647" s="83"/>
    </row>
    <row r="648" spans="1:8" ht="15">
      <c r="A648" s="130"/>
      <c r="B648" s="131"/>
      <c r="C648" s="132"/>
      <c r="D648" s="109"/>
      <c r="E648" s="110"/>
      <c r="F648" s="111"/>
      <c r="G648" s="83"/>
      <c r="H648" s="83"/>
    </row>
    <row r="649" spans="1:8" ht="15">
      <c r="A649" s="130"/>
      <c r="B649" s="131"/>
      <c r="C649" s="132"/>
      <c r="D649" s="109"/>
      <c r="E649" s="110"/>
      <c r="F649" s="111"/>
      <c r="G649" s="83"/>
      <c r="H649" s="83"/>
    </row>
    <row r="650" spans="1:8" ht="15">
      <c r="A650" s="130"/>
      <c r="B650" s="131"/>
      <c r="C650" s="132"/>
      <c r="D650" s="109"/>
      <c r="E650" s="110"/>
      <c r="F650" s="111"/>
      <c r="G650" s="83"/>
      <c r="H650" s="83"/>
    </row>
    <row r="651" spans="1:8" ht="15">
      <c r="A651" s="130"/>
      <c r="B651" s="131"/>
      <c r="C651" s="132"/>
      <c r="D651" s="109"/>
      <c r="E651" s="110"/>
      <c r="F651" s="111"/>
      <c r="G651" s="83"/>
      <c r="H651" s="83"/>
    </row>
    <row r="652" spans="1:8" ht="15">
      <c r="A652" s="130"/>
      <c r="B652" s="131"/>
      <c r="C652" s="132"/>
      <c r="D652" s="109"/>
      <c r="E652" s="110"/>
      <c r="F652" s="111"/>
      <c r="G652" s="83"/>
      <c r="H652" s="83"/>
    </row>
    <row r="653" spans="1:8" ht="15">
      <c r="A653" s="130"/>
      <c r="B653" s="131"/>
      <c r="C653" s="132"/>
      <c r="D653" s="109"/>
      <c r="E653" s="110"/>
      <c r="F653" s="111"/>
      <c r="G653" s="83"/>
      <c r="H653" s="83"/>
    </row>
    <row r="654" spans="1:8" ht="15">
      <c r="A654" s="130"/>
      <c r="B654" s="131"/>
      <c r="C654" s="132"/>
      <c r="D654" s="109"/>
      <c r="E654" s="110"/>
      <c r="F654" s="111"/>
      <c r="G654" s="83"/>
      <c r="H654" s="83"/>
    </row>
    <row r="655" spans="1:8" ht="15">
      <c r="A655" s="130"/>
      <c r="B655" s="131"/>
      <c r="C655" s="132"/>
      <c r="D655" s="109"/>
      <c r="E655" s="110"/>
      <c r="F655" s="111"/>
      <c r="G655" s="83"/>
      <c r="H655" s="83"/>
    </row>
    <row r="656" spans="1:8" ht="15">
      <c r="A656" s="130"/>
      <c r="B656" s="131"/>
      <c r="C656" s="132"/>
      <c r="D656" s="109"/>
      <c r="E656" s="110"/>
      <c r="F656" s="111"/>
      <c r="G656" s="83"/>
      <c r="H656" s="83"/>
    </row>
    <row r="657" spans="1:8" ht="15">
      <c r="A657" s="130"/>
      <c r="B657" s="131"/>
      <c r="C657" s="132"/>
      <c r="D657" s="109"/>
      <c r="E657" s="110"/>
      <c r="F657" s="111"/>
      <c r="G657" s="83"/>
      <c r="H657" s="83"/>
    </row>
    <row r="658" spans="1:8" ht="15">
      <c r="A658" s="130"/>
      <c r="B658" s="131"/>
      <c r="C658" s="132"/>
      <c r="D658" s="109"/>
      <c r="E658" s="110"/>
      <c r="F658" s="111"/>
      <c r="G658" s="83"/>
      <c r="H658" s="83"/>
    </row>
    <row r="659" spans="1:8" ht="15">
      <c r="A659" s="130"/>
      <c r="B659" s="131"/>
      <c r="C659" s="132"/>
      <c r="D659" s="109"/>
      <c r="E659" s="110"/>
      <c r="F659" s="111"/>
      <c r="G659" s="83"/>
      <c r="H659" s="83"/>
    </row>
    <row r="660" spans="1:8" ht="15">
      <c r="A660" s="130"/>
      <c r="B660" s="131"/>
      <c r="C660" s="132"/>
      <c r="D660" s="109"/>
      <c r="E660" s="110"/>
      <c r="F660" s="111"/>
      <c r="G660" s="83"/>
      <c r="H660" s="83"/>
    </row>
    <row r="661" spans="1:8" ht="15">
      <c r="A661" s="130"/>
      <c r="B661" s="131"/>
      <c r="C661" s="132"/>
      <c r="D661" s="109"/>
      <c r="E661" s="110"/>
      <c r="F661" s="111"/>
      <c r="G661" s="83"/>
      <c r="H661" s="83"/>
    </row>
    <row r="662" spans="1:8" ht="15">
      <c r="A662" s="130"/>
      <c r="B662" s="131"/>
      <c r="C662" s="132"/>
      <c r="D662" s="109"/>
      <c r="E662" s="110"/>
      <c r="F662" s="111"/>
      <c r="G662" s="83"/>
      <c r="H662" s="83"/>
    </row>
    <row r="663" spans="1:8" ht="15">
      <c r="A663" s="130"/>
      <c r="B663" s="131"/>
      <c r="C663" s="132"/>
      <c r="D663" s="109"/>
      <c r="E663" s="110"/>
      <c r="F663" s="111"/>
      <c r="G663" s="83"/>
      <c r="H663" s="83"/>
    </row>
    <row r="664" spans="1:8" ht="15">
      <c r="A664" s="130"/>
      <c r="B664" s="131"/>
      <c r="C664" s="132"/>
      <c r="D664" s="109"/>
      <c r="E664" s="110"/>
      <c r="F664" s="111"/>
      <c r="G664" s="83"/>
      <c r="H664" s="83"/>
    </row>
    <row r="665" spans="1:8" ht="15">
      <c r="A665" s="130"/>
      <c r="B665" s="131"/>
      <c r="C665" s="132"/>
      <c r="D665" s="109"/>
      <c r="E665" s="110"/>
      <c r="F665" s="111"/>
      <c r="G665" s="83"/>
      <c r="H665" s="83"/>
    </row>
    <row r="666" spans="1:8" ht="15">
      <c r="A666" s="130"/>
      <c r="B666" s="131"/>
      <c r="C666" s="132"/>
      <c r="D666" s="109"/>
      <c r="E666" s="110"/>
      <c r="F666" s="111"/>
      <c r="G666" s="83"/>
      <c r="H666" s="83"/>
    </row>
    <row r="667" spans="1:8" ht="15">
      <c r="A667" s="130"/>
      <c r="B667" s="131"/>
      <c r="C667" s="132"/>
      <c r="D667" s="109"/>
      <c r="E667" s="110"/>
      <c r="F667" s="111"/>
      <c r="G667" s="83"/>
      <c r="H667" s="83"/>
    </row>
    <row r="668" spans="1:8" ht="15">
      <c r="A668" s="130"/>
      <c r="B668" s="131"/>
      <c r="C668" s="132"/>
      <c r="D668" s="109"/>
      <c r="E668" s="110"/>
      <c r="F668" s="111"/>
      <c r="G668" s="83"/>
      <c r="H668" s="83"/>
    </row>
    <row r="669" spans="1:8" ht="15">
      <c r="A669" s="130"/>
      <c r="B669" s="131"/>
      <c r="C669" s="132"/>
      <c r="D669" s="109"/>
      <c r="E669" s="110"/>
      <c r="F669" s="111"/>
      <c r="G669" s="83"/>
      <c r="H669" s="83"/>
    </row>
    <row r="670" spans="1:8" ht="15">
      <c r="A670" s="130"/>
      <c r="B670" s="131"/>
      <c r="C670" s="132"/>
      <c r="D670" s="109"/>
      <c r="E670" s="110"/>
      <c r="F670" s="111"/>
      <c r="G670" s="83"/>
      <c r="H670" s="83"/>
    </row>
    <row r="671" spans="1:8" ht="15">
      <c r="A671" s="130"/>
      <c r="B671" s="131"/>
      <c r="C671" s="132"/>
      <c r="D671" s="109"/>
      <c r="E671" s="110"/>
      <c r="F671" s="111"/>
      <c r="G671" s="83"/>
      <c r="H671" s="83"/>
    </row>
    <row r="672" spans="1:8" ht="15">
      <c r="A672" s="130"/>
      <c r="B672" s="131"/>
      <c r="C672" s="132"/>
      <c r="D672" s="109"/>
      <c r="E672" s="110"/>
      <c r="F672" s="111"/>
      <c r="G672" s="83"/>
      <c r="H672" s="83"/>
    </row>
    <row r="673" spans="1:8" ht="15">
      <c r="A673" s="130"/>
      <c r="B673" s="131"/>
      <c r="C673" s="132"/>
      <c r="D673" s="109"/>
      <c r="E673" s="110"/>
      <c r="F673" s="111"/>
      <c r="G673" s="83"/>
      <c r="H673" s="83"/>
    </row>
    <row r="674" spans="1:8" ht="15">
      <c r="A674" s="130"/>
      <c r="B674" s="131"/>
      <c r="C674" s="132"/>
      <c r="D674" s="109"/>
      <c r="E674" s="110"/>
      <c r="F674" s="111"/>
      <c r="G674" s="83"/>
      <c r="H674" s="83"/>
    </row>
    <row r="675" spans="1:8" ht="15">
      <c r="A675" s="130"/>
      <c r="B675" s="131"/>
      <c r="C675" s="132"/>
      <c r="D675" s="109"/>
      <c r="E675" s="110"/>
      <c r="F675" s="111"/>
      <c r="G675" s="83"/>
      <c r="H675" s="83"/>
    </row>
    <row r="676" spans="1:8" ht="15">
      <c r="A676" s="130"/>
      <c r="B676" s="131"/>
      <c r="C676" s="132"/>
      <c r="D676" s="109"/>
      <c r="E676" s="110"/>
      <c r="F676" s="111"/>
      <c r="G676" s="83"/>
      <c r="H676" s="83"/>
    </row>
    <row r="677" spans="1:8" ht="15">
      <c r="A677" s="130"/>
      <c r="B677" s="131"/>
      <c r="C677" s="132"/>
      <c r="D677" s="109"/>
      <c r="E677" s="110"/>
      <c r="F677" s="111"/>
      <c r="G677" s="83"/>
      <c r="H677" s="83"/>
    </row>
    <row r="678" spans="1:8" ht="15">
      <c r="A678" s="130"/>
      <c r="B678" s="131"/>
      <c r="C678" s="132"/>
      <c r="D678" s="109"/>
      <c r="E678" s="110"/>
      <c r="F678" s="111"/>
      <c r="G678" s="83"/>
      <c r="H678" s="83"/>
    </row>
    <row r="679" spans="1:8" ht="15">
      <c r="A679" s="130"/>
      <c r="B679" s="131"/>
      <c r="C679" s="132"/>
      <c r="D679" s="109"/>
      <c r="E679" s="110"/>
      <c r="F679" s="111"/>
      <c r="G679" s="83"/>
      <c r="H679" s="83"/>
    </row>
    <row r="680" spans="1:8" ht="15">
      <c r="A680" s="130"/>
      <c r="B680" s="131"/>
      <c r="C680" s="132"/>
      <c r="D680" s="109"/>
      <c r="E680" s="110"/>
      <c r="F680" s="111"/>
      <c r="G680" s="83"/>
      <c r="H680" s="83"/>
    </row>
    <row r="681" spans="1:8" ht="15">
      <c r="A681" s="130"/>
      <c r="B681" s="131"/>
      <c r="C681" s="132"/>
      <c r="D681" s="109"/>
      <c r="E681" s="110"/>
      <c r="F681" s="111"/>
      <c r="G681" s="83"/>
      <c r="H681" s="83"/>
    </row>
    <row r="682" spans="1:8" ht="15">
      <c r="A682" s="130"/>
      <c r="B682" s="131"/>
      <c r="C682" s="132"/>
      <c r="D682" s="109"/>
      <c r="E682" s="110"/>
      <c r="F682" s="111"/>
      <c r="G682" s="83"/>
      <c r="H682" s="83"/>
    </row>
    <row r="683" spans="1:8" ht="15">
      <c r="A683" s="130"/>
      <c r="B683" s="131"/>
      <c r="C683" s="132"/>
      <c r="D683" s="109"/>
      <c r="E683" s="110"/>
      <c r="F683" s="111"/>
      <c r="G683" s="83"/>
      <c r="H683" s="83"/>
    </row>
    <row r="684" spans="1:8" ht="15">
      <c r="A684" s="130"/>
      <c r="B684" s="131"/>
      <c r="C684" s="132"/>
      <c r="D684" s="109"/>
      <c r="E684" s="110"/>
      <c r="F684" s="111"/>
      <c r="G684" s="83"/>
      <c r="H684" s="83"/>
    </row>
    <row r="685" spans="1:8" ht="15">
      <c r="A685" s="130"/>
      <c r="B685" s="131"/>
      <c r="C685" s="132"/>
      <c r="D685" s="109"/>
      <c r="E685" s="110"/>
      <c r="F685" s="111"/>
      <c r="G685" s="83"/>
      <c r="H685" s="83"/>
    </row>
    <row r="686" spans="1:8" ht="15">
      <c r="A686" s="130"/>
      <c r="B686" s="131"/>
      <c r="C686" s="132"/>
      <c r="D686" s="109"/>
      <c r="E686" s="110"/>
      <c r="F686" s="111"/>
      <c r="G686" s="83"/>
      <c r="H686" s="83"/>
    </row>
    <row r="687" spans="1:8" ht="15">
      <c r="A687" s="130"/>
      <c r="B687" s="131"/>
      <c r="C687" s="132"/>
      <c r="D687" s="109"/>
      <c r="E687" s="110"/>
      <c r="F687" s="111"/>
      <c r="G687" s="83"/>
      <c r="H687" s="83"/>
    </row>
    <row r="688" spans="1:8" ht="15">
      <c r="A688" s="130"/>
      <c r="B688" s="131"/>
      <c r="C688" s="132"/>
      <c r="D688" s="109"/>
      <c r="E688" s="110"/>
      <c r="F688" s="111"/>
      <c r="G688" s="83"/>
      <c r="H688" s="83"/>
    </row>
    <row r="689" spans="1:8" ht="15">
      <c r="A689" s="130"/>
      <c r="B689" s="131"/>
      <c r="C689" s="132"/>
      <c r="D689" s="109"/>
      <c r="E689" s="110"/>
      <c r="F689" s="111"/>
      <c r="G689" s="83"/>
      <c r="H689" s="83"/>
    </row>
    <row r="690" spans="1:8" ht="15">
      <c r="A690" s="130"/>
      <c r="B690" s="131"/>
      <c r="C690" s="132"/>
      <c r="D690" s="109"/>
      <c r="E690" s="110"/>
      <c r="F690" s="111"/>
      <c r="G690" s="83"/>
      <c r="H690" s="83"/>
    </row>
    <row r="691" spans="1:8" ht="15">
      <c r="A691" s="130"/>
      <c r="B691" s="131"/>
      <c r="C691" s="132"/>
      <c r="D691" s="109"/>
      <c r="E691" s="110"/>
      <c r="F691" s="111"/>
      <c r="G691" s="83"/>
      <c r="H691" s="83"/>
    </row>
    <row r="692" spans="1:8" ht="15">
      <c r="A692" s="130"/>
      <c r="B692" s="131"/>
      <c r="C692" s="132"/>
      <c r="D692" s="109"/>
      <c r="E692" s="110"/>
      <c r="F692" s="111"/>
      <c r="G692" s="83"/>
      <c r="H692" s="83"/>
    </row>
    <row r="693" spans="1:8" ht="15">
      <c r="A693" s="130"/>
      <c r="B693" s="131"/>
      <c r="C693" s="132"/>
      <c r="D693" s="109"/>
      <c r="E693" s="110"/>
      <c r="F693" s="111"/>
      <c r="G693" s="83"/>
      <c r="H693" s="83"/>
    </row>
    <row r="694" spans="1:8" ht="15">
      <c r="A694" s="130"/>
      <c r="B694" s="131"/>
      <c r="C694" s="132"/>
      <c r="D694" s="109"/>
      <c r="E694" s="110"/>
      <c r="F694" s="111"/>
      <c r="G694" s="83"/>
      <c r="H694" s="83"/>
    </row>
    <row r="695" spans="1:8" ht="15">
      <c r="A695" s="130"/>
      <c r="B695" s="131"/>
      <c r="C695" s="132"/>
      <c r="D695" s="109"/>
      <c r="E695" s="110"/>
      <c r="F695" s="111"/>
      <c r="G695" s="83"/>
      <c r="H695" s="83"/>
    </row>
    <row r="696" spans="1:8" ht="15">
      <c r="A696" s="130"/>
      <c r="B696" s="131"/>
      <c r="C696" s="132"/>
      <c r="D696" s="109"/>
      <c r="E696" s="110"/>
      <c r="F696" s="111"/>
      <c r="G696" s="83"/>
      <c r="H696" s="83"/>
    </row>
    <row r="697" spans="1:8" ht="15">
      <c r="A697" s="130"/>
      <c r="B697" s="131"/>
      <c r="C697" s="132"/>
      <c r="D697" s="109"/>
      <c r="E697" s="110"/>
      <c r="F697" s="111"/>
      <c r="G697" s="83"/>
      <c r="H697" s="83"/>
    </row>
    <row r="698" spans="1:8" ht="15">
      <c r="A698" s="130"/>
      <c r="B698" s="131"/>
      <c r="C698" s="132"/>
      <c r="D698" s="109"/>
      <c r="E698" s="110"/>
      <c r="F698" s="111"/>
      <c r="G698" s="83"/>
      <c r="H698" s="83"/>
    </row>
    <row r="699" spans="1:8" ht="15">
      <c r="A699" s="130"/>
      <c r="B699" s="131"/>
      <c r="C699" s="132"/>
      <c r="D699" s="109"/>
      <c r="E699" s="110"/>
      <c r="F699" s="111"/>
      <c r="G699" s="83"/>
      <c r="H699" s="83"/>
    </row>
    <row r="700" spans="1:8" ht="15">
      <c r="A700" s="130"/>
      <c r="B700" s="131"/>
      <c r="C700" s="132"/>
      <c r="D700" s="109"/>
      <c r="E700" s="110"/>
      <c r="F700" s="111"/>
      <c r="G700" s="83"/>
      <c r="H700" s="83"/>
    </row>
    <row r="701" spans="1:8" ht="15">
      <c r="A701" s="130"/>
      <c r="B701" s="131"/>
      <c r="C701" s="132"/>
      <c r="D701" s="109"/>
      <c r="E701" s="110"/>
      <c r="F701" s="111"/>
      <c r="G701" s="83"/>
      <c r="H701" s="83"/>
    </row>
    <row r="702" spans="1:8" ht="15">
      <c r="A702" s="130"/>
      <c r="B702" s="131"/>
      <c r="C702" s="132"/>
      <c r="D702" s="109"/>
      <c r="E702" s="110"/>
      <c r="F702" s="111"/>
      <c r="G702" s="83"/>
      <c r="H702" s="83"/>
    </row>
    <row r="703" spans="1:8" ht="15">
      <c r="A703" s="130"/>
      <c r="B703" s="131"/>
      <c r="C703" s="132"/>
      <c r="D703" s="109"/>
      <c r="E703" s="110"/>
      <c r="F703" s="111"/>
      <c r="G703" s="83"/>
      <c r="H703" s="83"/>
    </row>
    <row r="704" spans="1:8" ht="15">
      <c r="A704" s="130"/>
      <c r="B704" s="131"/>
      <c r="C704" s="132"/>
      <c r="D704" s="109"/>
      <c r="E704" s="110"/>
      <c r="F704" s="111"/>
      <c r="G704" s="83"/>
      <c r="H704" s="83"/>
    </row>
    <row r="705" spans="1:8" ht="15">
      <c r="A705" s="130"/>
      <c r="B705" s="131"/>
      <c r="C705" s="132"/>
      <c r="D705" s="109"/>
      <c r="E705" s="110"/>
      <c r="F705" s="111"/>
      <c r="G705" s="83"/>
      <c r="H705" s="83"/>
    </row>
    <row r="706" spans="1:8" ht="15">
      <c r="A706" s="130"/>
      <c r="B706" s="131"/>
      <c r="C706" s="132"/>
      <c r="D706" s="109"/>
      <c r="E706" s="110"/>
      <c r="F706" s="111"/>
      <c r="G706" s="83"/>
      <c r="H706" s="83"/>
    </row>
    <row r="707" spans="1:8" ht="15">
      <c r="A707" s="130"/>
      <c r="B707" s="131"/>
      <c r="C707" s="132"/>
      <c r="D707" s="109"/>
      <c r="E707" s="110"/>
      <c r="F707" s="111"/>
      <c r="G707" s="83"/>
      <c r="H707" s="83"/>
    </row>
    <row r="708" spans="1:8" ht="15">
      <c r="A708" s="130"/>
      <c r="B708" s="131"/>
      <c r="C708" s="132"/>
      <c r="D708" s="109"/>
      <c r="E708" s="110"/>
      <c r="F708" s="111"/>
      <c r="G708" s="83"/>
      <c r="H708" s="83"/>
    </row>
    <row r="709" spans="1:8" ht="15">
      <c r="A709" s="130"/>
      <c r="B709" s="131"/>
      <c r="C709" s="132"/>
      <c r="D709" s="109"/>
      <c r="E709" s="110"/>
      <c r="F709" s="111"/>
      <c r="G709" s="83"/>
      <c r="H709" s="83"/>
    </row>
    <row r="710" spans="1:8" ht="15">
      <c r="A710" s="130"/>
      <c r="B710" s="131"/>
      <c r="C710" s="132"/>
      <c r="D710" s="109"/>
      <c r="E710" s="110"/>
      <c r="F710" s="111"/>
      <c r="G710" s="83"/>
      <c r="H710" s="83"/>
    </row>
    <row r="711" spans="1:8" ht="15">
      <c r="A711" s="130"/>
      <c r="B711" s="131"/>
      <c r="C711" s="132"/>
      <c r="D711" s="109"/>
      <c r="E711" s="110"/>
      <c r="F711" s="111"/>
      <c r="G711" s="83"/>
      <c r="H711" s="83"/>
    </row>
    <row r="712" spans="1:8" ht="15">
      <c r="A712" s="130"/>
      <c r="B712" s="131"/>
      <c r="C712" s="132"/>
      <c r="D712" s="109"/>
      <c r="E712" s="110"/>
      <c r="F712" s="111"/>
      <c r="G712" s="83"/>
      <c r="H712" s="83"/>
    </row>
    <row r="713" spans="1:8" ht="15">
      <c r="A713" s="130"/>
      <c r="B713" s="131"/>
      <c r="C713" s="132"/>
      <c r="D713" s="109"/>
      <c r="E713" s="110"/>
      <c r="F713" s="111"/>
      <c r="G713" s="83"/>
      <c r="H713" s="83"/>
    </row>
    <row r="714" spans="1:8" ht="15">
      <c r="A714" s="130"/>
      <c r="B714" s="131"/>
      <c r="C714" s="132"/>
      <c r="D714" s="109"/>
      <c r="E714" s="110"/>
      <c r="F714" s="111"/>
      <c r="G714" s="83"/>
      <c r="H714" s="83"/>
    </row>
    <row r="715" spans="1:8" ht="15">
      <c r="A715" s="130"/>
      <c r="B715" s="131"/>
      <c r="C715" s="132"/>
      <c r="D715" s="109"/>
      <c r="E715" s="110"/>
      <c r="F715" s="111"/>
      <c r="G715" s="83"/>
      <c r="H715" s="83"/>
    </row>
    <row r="716" spans="1:8" ht="15">
      <c r="A716" s="130"/>
      <c r="B716" s="131"/>
      <c r="C716" s="132"/>
      <c r="D716" s="109"/>
      <c r="E716" s="110"/>
      <c r="F716" s="111"/>
      <c r="G716" s="83"/>
      <c r="H716" s="83"/>
    </row>
    <row r="717" spans="1:8" ht="15">
      <c r="A717" s="130"/>
      <c r="B717" s="131"/>
      <c r="C717" s="132"/>
      <c r="D717" s="109"/>
      <c r="E717" s="110"/>
      <c r="F717" s="111"/>
      <c r="G717" s="83"/>
      <c r="H717" s="83"/>
    </row>
    <row r="718" spans="1:8" ht="15">
      <c r="A718" s="130"/>
      <c r="B718" s="131"/>
      <c r="C718" s="132"/>
      <c r="D718" s="109"/>
      <c r="E718" s="110"/>
      <c r="F718" s="111"/>
      <c r="G718" s="83"/>
      <c r="H718" s="83"/>
    </row>
    <row r="719" spans="1:8" ht="15">
      <c r="A719" s="130"/>
      <c r="B719" s="131"/>
      <c r="C719" s="132"/>
      <c r="D719" s="109"/>
      <c r="E719" s="110"/>
      <c r="F719" s="111"/>
      <c r="G719" s="83"/>
      <c r="H719" s="83"/>
    </row>
    <row r="720" spans="1:8" ht="15">
      <c r="A720" s="130"/>
      <c r="B720" s="131"/>
      <c r="C720" s="132"/>
      <c r="D720" s="109"/>
      <c r="E720" s="110"/>
      <c r="F720" s="111"/>
      <c r="G720" s="83"/>
      <c r="H720" s="83"/>
    </row>
    <row r="721" spans="1:8" ht="15">
      <c r="A721" s="130"/>
      <c r="B721" s="131"/>
      <c r="C721" s="132"/>
      <c r="D721" s="109"/>
      <c r="E721" s="110"/>
      <c r="F721" s="111"/>
      <c r="G721" s="83"/>
      <c r="H721" s="83"/>
    </row>
    <row r="722" spans="1:8" ht="15">
      <c r="A722" s="130"/>
      <c r="B722" s="131"/>
      <c r="C722" s="132"/>
      <c r="D722" s="109"/>
      <c r="E722" s="110"/>
      <c r="F722" s="111"/>
      <c r="G722" s="83"/>
      <c r="H722" s="83"/>
    </row>
    <row r="723" spans="1:8" ht="15">
      <c r="A723" s="130"/>
      <c r="B723" s="131"/>
      <c r="C723" s="132"/>
      <c r="D723" s="109"/>
      <c r="E723" s="110"/>
      <c r="F723" s="111"/>
      <c r="G723" s="83"/>
      <c r="H723" s="83"/>
    </row>
    <row r="724" spans="1:8" ht="15">
      <c r="A724" s="130"/>
      <c r="B724" s="131"/>
      <c r="C724" s="132"/>
      <c r="D724" s="109"/>
      <c r="E724" s="110"/>
      <c r="F724" s="111"/>
      <c r="G724" s="83"/>
      <c r="H724" s="83"/>
    </row>
    <row r="725" spans="1:8" ht="15">
      <c r="A725" s="130"/>
      <c r="B725" s="131"/>
      <c r="C725" s="132"/>
      <c r="D725" s="109"/>
      <c r="E725" s="110"/>
      <c r="F725" s="111"/>
      <c r="G725" s="83"/>
      <c r="H725" s="83"/>
    </row>
    <row r="726" spans="1:8" ht="15">
      <c r="A726" s="130"/>
      <c r="B726" s="131"/>
      <c r="C726" s="132"/>
      <c r="D726" s="109"/>
      <c r="E726" s="110"/>
      <c r="F726" s="111"/>
      <c r="G726" s="83"/>
      <c r="H726" s="83"/>
    </row>
    <row r="727" spans="1:8" ht="15">
      <c r="A727" s="130"/>
      <c r="B727" s="131"/>
      <c r="C727" s="132"/>
      <c r="D727" s="109"/>
      <c r="E727" s="110"/>
      <c r="F727" s="111"/>
      <c r="G727" s="83"/>
      <c r="H727" s="83"/>
    </row>
    <row r="728" spans="1:8" ht="15">
      <c r="A728" s="130"/>
      <c r="B728" s="131"/>
      <c r="C728" s="132"/>
      <c r="D728" s="109"/>
      <c r="E728" s="110"/>
      <c r="F728" s="111"/>
      <c r="G728" s="83"/>
      <c r="H728" s="83"/>
    </row>
    <row r="729" spans="1:8" ht="15">
      <c r="A729" s="130"/>
      <c r="B729" s="131"/>
      <c r="C729" s="132"/>
      <c r="D729" s="109"/>
      <c r="E729" s="110"/>
      <c r="F729" s="111"/>
      <c r="G729" s="83"/>
      <c r="H729" s="83"/>
    </row>
    <row r="730" spans="1:8" ht="15">
      <c r="A730" s="130"/>
      <c r="B730" s="131"/>
      <c r="C730" s="132"/>
      <c r="D730" s="109"/>
      <c r="E730" s="110"/>
      <c r="F730" s="111"/>
      <c r="G730" s="83"/>
      <c r="H730" s="83"/>
    </row>
    <row r="731" spans="1:8" ht="15">
      <c r="A731" s="130"/>
      <c r="B731" s="131"/>
      <c r="C731" s="132"/>
      <c r="D731" s="109"/>
      <c r="E731" s="110"/>
      <c r="F731" s="111"/>
      <c r="G731" s="83"/>
      <c r="H731" s="83"/>
    </row>
    <row r="732" spans="1:8" ht="15">
      <c r="A732" s="130"/>
      <c r="B732" s="131"/>
      <c r="C732" s="132"/>
      <c r="D732" s="109"/>
      <c r="E732" s="110"/>
      <c r="F732" s="111"/>
      <c r="G732" s="83"/>
      <c r="H732" s="83"/>
    </row>
    <row r="733" spans="1:8" ht="15">
      <c r="A733" s="130"/>
      <c r="B733" s="131"/>
      <c r="C733" s="132"/>
      <c r="D733" s="109"/>
      <c r="E733" s="110"/>
      <c r="F733" s="111"/>
      <c r="G733" s="83"/>
      <c r="H733" s="83"/>
    </row>
    <row r="734" spans="1:8" ht="15">
      <c r="A734" s="130"/>
      <c r="B734" s="131"/>
      <c r="C734" s="132"/>
      <c r="D734" s="109"/>
      <c r="E734" s="110"/>
      <c r="F734" s="111"/>
      <c r="G734" s="83"/>
      <c r="H734" s="83"/>
    </row>
    <row r="735" spans="1:8" ht="15">
      <c r="A735" s="130"/>
      <c r="B735" s="131"/>
      <c r="C735" s="132"/>
      <c r="D735" s="109"/>
      <c r="E735" s="110"/>
      <c r="F735" s="111"/>
      <c r="G735" s="83"/>
      <c r="H735" s="83"/>
    </row>
    <row r="736" spans="1:8" ht="15">
      <c r="A736" s="130"/>
      <c r="B736" s="131"/>
      <c r="C736" s="132"/>
      <c r="D736" s="109"/>
      <c r="E736" s="110"/>
      <c r="F736" s="111"/>
      <c r="G736" s="83"/>
      <c r="H736" s="83"/>
    </row>
    <row r="737" spans="1:8" ht="15">
      <c r="A737" s="130"/>
      <c r="B737" s="131"/>
      <c r="C737" s="132"/>
      <c r="D737" s="109"/>
      <c r="E737" s="110"/>
      <c r="F737" s="111"/>
      <c r="G737" s="83"/>
      <c r="H737" s="83"/>
    </row>
    <row r="738" spans="1:8" ht="15">
      <c r="A738" s="130"/>
      <c r="B738" s="131"/>
      <c r="C738" s="132"/>
      <c r="D738" s="109"/>
      <c r="E738" s="110"/>
      <c r="F738" s="111"/>
      <c r="G738" s="83"/>
      <c r="H738" s="83"/>
    </row>
    <row r="739" spans="1:8" ht="15">
      <c r="A739" s="130"/>
      <c r="B739" s="131"/>
      <c r="C739" s="132"/>
      <c r="D739" s="109"/>
      <c r="E739" s="110"/>
      <c r="F739" s="111"/>
      <c r="G739" s="83"/>
      <c r="H739" s="83"/>
    </row>
    <row r="740" spans="1:8" ht="15">
      <c r="A740" s="130"/>
      <c r="B740" s="131"/>
      <c r="C740" s="132"/>
      <c r="D740" s="109"/>
      <c r="E740" s="110"/>
      <c r="F740" s="111"/>
      <c r="G740" s="83"/>
      <c r="H740" s="83"/>
    </row>
    <row r="741" spans="1:8" ht="15">
      <c r="A741" s="130"/>
      <c r="B741" s="131"/>
      <c r="C741" s="132"/>
      <c r="D741" s="109"/>
      <c r="E741" s="110"/>
      <c r="F741" s="111"/>
      <c r="G741" s="83"/>
      <c r="H741" s="83"/>
    </row>
    <row r="742" spans="1:8" ht="15">
      <c r="A742" s="130"/>
      <c r="B742" s="131"/>
      <c r="C742" s="132"/>
      <c r="D742" s="109"/>
      <c r="E742" s="110"/>
      <c r="F742" s="111"/>
      <c r="G742" s="83"/>
      <c r="H742" s="83"/>
    </row>
    <row r="743" spans="1:8" ht="15">
      <c r="A743" s="130"/>
      <c r="B743" s="131"/>
      <c r="C743" s="132"/>
      <c r="D743" s="109"/>
      <c r="E743" s="110"/>
      <c r="F743" s="111"/>
      <c r="G743" s="83"/>
      <c r="H743" s="83"/>
    </row>
    <row r="744" spans="1:8" ht="15">
      <c r="A744" s="130"/>
      <c r="B744" s="131"/>
      <c r="C744" s="132"/>
      <c r="D744" s="109"/>
      <c r="E744" s="110"/>
      <c r="F744" s="111"/>
      <c r="G744" s="83"/>
      <c r="H744" s="83"/>
    </row>
    <row r="745" spans="1:8" ht="15">
      <c r="A745" s="130"/>
      <c r="B745" s="131"/>
      <c r="C745" s="132"/>
      <c r="D745" s="109"/>
      <c r="E745" s="110"/>
      <c r="F745" s="111"/>
      <c r="G745" s="83"/>
      <c r="H745" s="83"/>
    </row>
    <row r="746" spans="1:8" ht="15">
      <c r="A746" s="130"/>
      <c r="B746" s="131"/>
      <c r="C746" s="132"/>
      <c r="D746" s="109"/>
      <c r="E746" s="110"/>
      <c r="F746" s="111"/>
      <c r="G746" s="83"/>
      <c r="H746" s="83"/>
    </row>
    <row r="747" spans="1:8" ht="15">
      <c r="A747" s="130"/>
      <c r="B747" s="131"/>
      <c r="C747" s="132"/>
      <c r="D747" s="109"/>
      <c r="E747" s="110"/>
      <c r="F747" s="111"/>
      <c r="G747" s="83"/>
      <c r="H747" s="83"/>
    </row>
    <row r="748" spans="1:8" ht="15">
      <c r="A748" s="130"/>
      <c r="B748" s="131"/>
      <c r="C748" s="132"/>
      <c r="D748" s="109"/>
      <c r="E748" s="110"/>
      <c r="F748" s="111"/>
      <c r="G748" s="83"/>
      <c r="H748" s="83"/>
    </row>
    <row r="749" spans="1:8" ht="15">
      <c r="A749" s="130"/>
      <c r="B749" s="131"/>
      <c r="C749" s="132"/>
      <c r="D749" s="109"/>
      <c r="E749" s="110"/>
      <c r="F749" s="111"/>
      <c r="G749" s="83"/>
      <c r="H749" s="83"/>
    </row>
    <row r="750" spans="1:8" ht="15">
      <c r="A750" s="130"/>
      <c r="B750" s="131"/>
      <c r="C750" s="132"/>
      <c r="D750" s="109"/>
      <c r="E750" s="110"/>
      <c r="F750" s="111"/>
      <c r="G750" s="83"/>
      <c r="H750" s="83"/>
    </row>
    <row r="751" spans="1:8" ht="15">
      <c r="A751" s="130"/>
      <c r="B751" s="131"/>
      <c r="C751" s="132"/>
      <c r="D751" s="109"/>
      <c r="E751" s="110"/>
      <c r="F751" s="111"/>
      <c r="G751" s="83"/>
      <c r="H751" s="83"/>
    </row>
    <row r="752" spans="1:8" ht="15">
      <c r="A752" s="130"/>
      <c r="B752" s="131"/>
      <c r="C752" s="132"/>
      <c r="D752" s="109"/>
      <c r="E752" s="110"/>
      <c r="F752" s="111"/>
      <c r="G752" s="83"/>
      <c r="H752" s="83"/>
    </row>
    <row r="753" spans="1:8" ht="15">
      <c r="A753" s="130"/>
      <c r="B753" s="131"/>
      <c r="C753" s="132"/>
      <c r="D753" s="109"/>
      <c r="E753" s="110"/>
      <c r="F753" s="111"/>
      <c r="G753" s="83"/>
      <c r="H753" s="83"/>
    </row>
    <row r="754" spans="1:8" ht="15">
      <c r="A754" s="130"/>
      <c r="B754" s="131"/>
      <c r="C754" s="132"/>
      <c r="D754" s="109"/>
      <c r="E754" s="110"/>
      <c r="F754" s="111"/>
      <c r="G754" s="83"/>
      <c r="H754" s="83"/>
    </row>
    <row r="755" spans="1:8" ht="15">
      <c r="A755" s="130"/>
      <c r="B755" s="131"/>
      <c r="C755" s="132"/>
      <c r="D755" s="109"/>
      <c r="E755" s="110"/>
      <c r="F755" s="111"/>
      <c r="G755" s="83"/>
      <c r="H755" s="83"/>
    </row>
    <row r="756" spans="1:8" ht="15">
      <c r="A756" s="130"/>
      <c r="B756" s="131"/>
      <c r="C756" s="132"/>
      <c r="D756" s="109"/>
      <c r="E756" s="110"/>
      <c r="F756" s="111"/>
      <c r="G756" s="83"/>
      <c r="H756" s="83"/>
    </row>
    <row r="757" spans="1:8" ht="15">
      <c r="A757" s="130"/>
      <c r="B757" s="131"/>
      <c r="C757" s="132"/>
      <c r="D757" s="109"/>
      <c r="E757" s="110"/>
      <c r="F757" s="111"/>
      <c r="G757" s="83"/>
      <c r="H757" s="83"/>
    </row>
    <row r="758" spans="1:8" ht="15">
      <c r="A758" s="130"/>
      <c r="B758" s="131"/>
      <c r="C758" s="132"/>
      <c r="D758" s="109"/>
      <c r="E758" s="110"/>
      <c r="F758" s="111"/>
      <c r="G758" s="83"/>
      <c r="H758" s="83"/>
    </row>
    <row r="759" spans="1:8" ht="15">
      <c r="A759" s="130"/>
      <c r="B759" s="131"/>
      <c r="C759" s="132"/>
      <c r="D759" s="109"/>
      <c r="E759" s="110"/>
      <c r="F759" s="111"/>
      <c r="G759" s="83"/>
      <c r="H759" s="83"/>
    </row>
    <row r="760" spans="1:8" ht="15">
      <c r="A760" s="130"/>
      <c r="B760" s="131"/>
      <c r="C760" s="132"/>
      <c r="D760" s="109"/>
      <c r="E760" s="110"/>
      <c r="F760" s="111"/>
      <c r="G760" s="83"/>
      <c r="H760" s="83"/>
    </row>
    <row r="761" spans="1:8" ht="15">
      <c r="A761" s="130"/>
      <c r="B761" s="131"/>
      <c r="C761" s="132"/>
      <c r="D761" s="109"/>
      <c r="E761" s="110"/>
      <c r="F761" s="111"/>
      <c r="G761" s="83"/>
      <c r="H761" s="83"/>
    </row>
    <row r="762" spans="1:8" ht="15">
      <c r="A762" s="130"/>
      <c r="B762" s="131"/>
      <c r="C762" s="132"/>
      <c r="D762" s="109"/>
      <c r="E762" s="110"/>
      <c r="F762" s="111"/>
      <c r="G762" s="83"/>
      <c r="H762" s="83"/>
    </row>
    <row r="763" spans="1:8" ht="15">
      <c r="A763" s="130"/>
      <c r="B763" s="131"/>
      <c r="C763" s="132"/>
      <c r="D763" s="109"/>
      <c r="E763" s="110"/>
      <c r="F763" s="111"/>
      <c r="G763" s="83"/>
      <c r="H763" s="83"/>
    </row>
    <row r="764" spans="1:8" ht="15">
      <c r="A764" s="130"/>
      <c r="B764" s="131"/>
      <c r="C764" s="132"/>
      <c r="D764" s="109"/>
      <c r="E764" s="110"/>
      <c r="F764" s="111"/>
      <c r="G764" s="83"/>
      <c r="H764" s="83"/>
    </row>
    <row r="765" spans="1:8" ht="15">
      <c r="A765" s="130"/>
      <c r="B765" s="131"/>
      <c r="C765" s="132"/>
      <c r="D765" s="109"/>
      <c r="E765" s="110"/>
      <c r="F765" s="111"/>
      <c r="G765" s="83"/>
      <c r="H765" s="83"/>
    </row>
    <row r="766" spans="1:8" ht="15">
      <c r="A766" s="130"/>
      <c r="B766" s="131"/>
      <c r="C766" s="132"/>
      <c r="D766" s="109"/>
      <c r="E766" s="110"/>
      <c r="F766" s="111"/>
      <c r="G766" s="83"/>
      <c r="H766" s="83"/>
    </row>
    <row r="767" spans="1:8" ht="15">
      <c r="A767" s="130"/>
      <c r="B767" s="131"/>
      <c r="C767" s="132"/>
      <c r="D767" s="109"/>
      <c r="E767" s="110"/>
      <c r="F767" s="111"/>
      <c r="G767" s="83"/>
      <c r="H767" s="83"/>
    </row>
    <row r="768" spans="1:8" ht="15">
      <c r="A768" s="130"/>
      <c r="B768" s="131"/>
      <c r="C768" s="132"/>
      <c r="D768" s="109"/>
      <c r="E768" s="110"/>
      <c r="F768" s="111"/>
      <c r="G768" s="83"/>
      <c r="H768" s="83"/>
    </row>
    <row r="769" spans="1:8" ht="15">
      <c r="A769" s="130"/>
      <c r="B769" s="131"/>
      <c r="C769" s="132"/>
      <c r="D769" s="109"/>
      <c r="E769" s="110"/>
      <c r="F769" s="111"/>
      <c r="G769" s="83"/>
      <c r="H769" s="83"/>
    </row>
    <row r="770" spans="1:8" ht="15">
      <c r="A770" s="130"/>
      <c r="B770" s="131"/>
      <c r="C770" s="132"/>
      <c r="D770" s="109"/>
      <c r="E770" s="110"/>
      <c r="F770" s="111"/>
      <c r="G770" s="83"/>
      <c r="H770" s="83"/>
    </row>
    <row r="771" spans="1:8" ht="15">
      <c r="A771" s="130"/>
      <c r="B771" s="131"/>
      <c r="C771" s="132"/>
      <c r="D771" s="109"/>
      <c r="E771" s="110"/>
      <c r="F771" s="111"/>
      <c r="G771" s="83"/>
      <c r="H771" s="83"/>
    </row>
    <row r="772" spans="1:8" ht="15">
      <c r="A772" s="130"/>
      <c r="B772" s="131"/>
      <c r="C772" s="132"/>
      <c r="D772" s="109"/>
      <c r="E772" s="110"/>
      <c r="F772" s="111"/>
      <c r="G772" s="83"/>
      <c r="H772" s="83"/>
    </row>
    <row r="773" spans="1:8" ht="15">
      <c r="A773" s="130"/>
      <c r="B773" s="131"/>
      <c r="C773" s="132"/>
      <c r="D773" s="109"/>
      <c r="E773" s="110"/>
      <c r="F773" s="111"/>
      <c r="G773" s="83"/>
      <c r="H773" s="83"/>
    </row>
    <row r="774" spans="1:8" ht="15">
      <c r="A774" s="130"/>
      <c r="B774" s="131"/>
      <c r="C774" s="132"/>
      <c r="D774" s="109"/>
      <c r="E774" s="110"/>
      <c r="F774" s="111"/>
      <c r="G774" s="83"/>
      <c r="H774" s="83"/>
    </row>
    <row r="775" spans="1:8" ht="15">
      <c r="A775" s="130"/>
      <c r="B775" s="131"/>
      <c r="C775" s="132"/>
      <c r="D775" s="109"/>
      <c r="E775" s="110"/>
      <c r="F775" s="111"/>
      <c r="G775" s="83"/>
      <c r="H775" s="83"/>
    </row>
    <row r="776" spans="1:8" ht="15">
      <c r="A776" s="130"/>
      <c r="B776" s="131"/>
      <c r="C776" s="132"/>
      <c r="D776" s="109"/>
      <c r="E776" s="110"/>
      <c r="F776" s="111"/>
      <c r="G776" s="83"/>
      <c r="H776" s="83"/>
    </row>
    <row r="777" spans="1:8" ht="15">
      <c r="A777" s="130"/>
      <c r="B777" s="131"/>
      <c r="C777" s="132"/>
      <c r="D777" s="109"/>
      <c r="E777" s="110"/>
      <c r="F777" s="111"/>
      <c r="G777" s="83"/>
      <c r="H777" s="83"/>
    </row>
    <row r="778" spans="1:8" ht="15">
      <c r="A778" s="130"/>
      <c r="B778" s="131"/>
      <c r="C778" s="132"/>
      <c r="D778" s="109"/>
      <c r="E778" s="110"/>
      <c r="F778" s="111"/>
      <c r="G778" s="83"/>
      <c r="H778" s="83"/>
    </row>
    <row r="779" spans="1:8" ht="15">
      <c r="A779" s="130"/>
      <c r="B779" s="131"/>
      <c r="C779" s="132"/>
      <c r="D779" s="109"/>
      <c r="E779" s="110"/>
      <c r="F779" s="111"/>
      <c r="G779" s="83"/>
      <c r="H779" s="83"/>
    </row>
    <row r="780" spans="1:8" ht="15">
      <c r="A780" s="130"/>
      <c r="B780" s="131"/>
      <c r="C780" s="132"/>
      <c r="D780" s="109"/>
      <c r="E780" s="110"/>
      <c r="F780" s="111"/>
      <c r="G780" s="83"/>
      <c r="H780" s="83"/>
    </row>
    <row r="781" spans="1:8" ht="15">
      <c r="A781" s="130"/>
      <c r="B781" s="131"/>
      <c r="C781" s="132"/>
      <c r="D781" s="109"/>
      <c r="E781" s="110"/>
      <c r="F781" s="111"/>
      <c r="G781" s="83"/>
      <c r="H781" s="83"/>
    </row>
    <row r="782" spans="1:8" ht="15">
      <c r="A782" s="130"/>
      <c r="B782" s="131"/>
      <c r="C782" s="132"/>
      <c r="D782" s="109"/>
      <c r="E782" s="110"/>
      <c r="F782" s="111"/>
      <c r="G782" s="83"/>
      <c r="H782" s="83"/>
    </row>
    <row r="783" spans="1:8" ht="15">
      <c r="A783" s="130"/>
      <c r="B783" s="131"/>
      <c r="C783" s="132"/>
      <c r="D783" s="109"/>
      <c r="E783" s="110"/>
      <c r="F783" s="111"/>
      <c r="G783" s="83"/>
      <c r="H783" s="83"/>
    </row>
    <row r="784" spans="1:8" ht="15">
      <c r="A784" s="130"/>
      <c r="B784" s="131"/>
      <c r="C784" s="132"/>
      <c r="D784" s="109"/>
      <c r="E784" s="110"/>
      <c r="F784" s="111"/>
      <c r="G784" s="83"/>
      <c r="H784" s="83"/>
    </row>
    <row r="785" spans="1:8" ht="15">
      <c r="A785" s="130"/>
      <c r="B785" s="131"/>
      <c r="C785" s="132"/>
      <c r="D785" s="109"/>
      <c r="E785" s="110"/>
      <c r="F785" s="111"/>
      <c r="G785" s="83"/>
      <c r="H785" s="83"/>
    </row>
    <row r="786" spans="1:8" ht="15">
      <c r="A786" s="130"/>
      <c r="B786" s="131"/>
      <c r="C786" s="132"/>
      <c r="D786" s="109"/>
      <c r="E786" s="110"/>
      <c r="F786" s="111"/>
      <c r="G786" s="83"/>
      <c r="H786" s="83"/>
    </row>
    <row r="787" spans="1:8" ht="15">
      <c r="A787" s="130"/>
      <c r="B787" s="131"/>
      <c r="C787" s="132"/>
      <c r="D787" s="109"/>
      <c r="E787" s="110"/>
      <c r="F787" s="111"/>
      <c r="G787" s="83"/>
      <c r="H787" s="83"/>
    </row>
    <row r="788" spans="1:8" ht="15">
      <c r="A788" s="130"/>
      <c r="B788" s="131"/>
      <c r="C788" s="132"/>
      <c r="D788" s="109"/>
      <c r="E788" s="110"/>
      <c r="F788" s="111"/>
      <c r="G788" s="83"/>
      <c r="H788" s="83"/>
    </row>
    <row r="789" spans="1:8" ht="15">
      <c r="A789" s="130"/>
      <c r="B789" s="131"/>
      <c r="C789" s="132"/>
      <c r="D789" s="109"/>
      <c r="E789" s="110"/>
      <c r="F789" s="111"/>
      <c r="G789" s="83"/>
      <c r="H789" s="83"/>
    </row>
    <row r="790" spans="1:8" ht="15">
      <c r="A790" s="130"/>
      <c r="B790" s="131"/>
      <c r="C790" s="132"/>
      <c r="D790" s="109"/>
      <c r="E790" s="110"/>
      <c r="F790" s="111"/>
      <c r="G790" s="83"/>
      <c r="H790" s="83"/>
    </row>
    <row r="791" spans="1:8" ht="15">
      <c r="A791" s="130"/>
      <c r="B791" s="131"/>
      <c r="C791" s="132"/>
      <c r="D791" s="109"/>
      <c r="E791" s="110"/>
      <c r="F791" s="111"/>
      <c r="G791" s="83"/>
      <c r="H791" s="83"/>
    </row>
    <row r="792" spans="1:8" ht="15">
      <c r="A792" s="130"/>
      <c r="B792" s="131"/>
      <c r="C792" s="132"/>
      <c r="D792" s="109"/>
      <c r="E792" s="110"/>
      <c r="F792" s="111"/>
      <c r="G792" s="83"/>
      <c r="H792" s="83"/>
    </row>
    <row r="793" spans="1:8" ht="15">
      <c r="A793" s="130"/>
      <c r="B793" s="131"/>
      <c r="C793" s="132"/>
      <c r="D793" s="109"/>
      <c r="E793" s="110"/>
      <c r="F793" s="111"/>
      <c r="G793" s="83"/>
      <c r="H793" s="83"/>
    </row>
    <row r="794" spans="1:8" ht="15">
      <c r="A794" s="130"/>
      <c r="B794" s="131"/>
      <c r="C794" s="132"/>
      <c r="D794" s="109"/>
      <c r="E794" s="110"/>
      <c r="F794" s="111"/>
      <c r="G794" s="83"/>
      <c r="H794" s="83"/>
    </row>
    <row r="795" spans="1:8" ht="15">
      <c r="A795" s="130"/>
      <c r="B795" s="131"/>
      <c r="C795" s="132"/>
      <c r="D795" s="109"/>
      <c r="E795" s="110"/>
      <c r="F795" s="111"/>
      <c r="G795" s="83"/>
      <c r="H795" s="83"/>
    </row>
    <row r="796" spans="1:8" ht="15">
      <c r="A796" s="130"/>
      <c r="B796" s="131"/>
      <c r="C796" s="132"/>
      <c r="D796" s="109"/>
      <c r="E796" s="110"/>
      <c r="F796" s="111"/>
      <c r="G796" s="83"/>
      <c r="H796" s="83"/>
    </row>
    <row r="797" spans="1:8" ht="15">
      <c r="A797" s="130"/>
      <c r="B797" s="131"/>
      <c r="C797" s="132"/>
      <c r="D797" s="109"/>
      <c r="E797" s="110"/>
      <c r="F797" s="111"/>
      <c r="G797" s="83"/>
      <c r="H797" s="83"/>
    </row>
    <row r="798" spans="1:8" ht="15">
      <c r="A798" s="130"/>
      <c r="B798" s="131"/>
      <c r="C798" s="132"/>
      <c r="D798" s="109"/>
      <c r="E798" s="110"/>
      <c r="F798" s="111"/>
      <c r="G798" s="83"/>
      <c r="H798" s="83"/>
    </row>
    <row r="799" spans="1:8" ht="15">
      <c r="A799" s="130"/>
      <c r="B799" s="131"/>
      <c r="C799" s="132"/>
      <c r="D799" s="109"/>
      <c r="E799" s="110"/>
      <c r="F799" s="111"/>
      <c r="G799" s="83"/>
      <c r="H799" s="83"/>
    </row>
    <row r="800" spans="1:8" ht="15">
      <c r="A800" s="130"/>
      <c r="B800" s="131"/>
      <c r="C800" s="132"/>
      <c r="D800" s="109"/>
      <c r="E800" s="110"/>
      <c r="F800" s="111"/>
      <c r="G800" s="83"/>
      <c r="H800" s="83"/>
    </row>
    <row r="801" spans="1:8" ht="15">
      <c r="A801" s="130"/>
      <c r="B801" s="131"/>
      <c r="C801" s="132"/>
      <c r="D801" s="109"/>
      <c r="E801" s="110"/>
      <c r="F801" s="111"/>
      <c r="G801" s="83"/>
      <c r="H801" s="83"/>
    </row>
    <row r="802" spans="1:8" ht="15">
      <c r="A802" s="130"/>
      <c r="B802" s="131"/>
      <c r="C802" s="132"/>
      <c r="D802" s="109"/>
      <c r="E802" s="110"/>
      <c r="F802" s="111"/>
      <c r="G802" s="83"/>
      <c r="H802" s="83"/>
    </row>
    <row r="803" spans="1:8" ht="15">
      <c r="A803" s="130"/>
      <c r="B803" s="131"/>
      <c r="C803" s="132"/>
      <c r="D803" s="109"/>
      <c r="E803" s="110"/>
      <c r="F803" s="111"/>
      <c r="G803" s="83"/>
      <c r="H803" s="83"/>
    </row>
    <row r="804" spans="1:8" ht="15">
      <c r="A804" s="130"/>
      <c r="B804" s="131"/>
      <c r="C804" s="132"/>
      <c r="D804" s="109"/>
      <c r="E804" s="110"/>
      <c r="F804" s="111"/>
      <c r="G804" s="83"/>
      <c r="H804" s="83"/>
    </row>
    <row r="805" spans="1:8" ht="15">
      <c r="A805" s="130"/>
      <c r="B805" s="131"/>
      <c r="C805" s="132"/>
      <c r="D805" s="109"/>
      <c r="E805" s="110"/>
      <c r="F805" s="111"/>
      <c r="G805" s="83"/>
      <c r="H805" s="83"/>
    </row>
    <row r="806" spans="1:8" ht="15">
      <c r="A806" s="130"/>
      <c r="B806" s="131"/>
      <c r="C806" s="132"/>
      <c r="D806" s="109"/>
      <c r="E806" s="110"/>
      <c r="F806" s="111"/>
      <c r="G806" s="83"/>
      <c r="H806" s="83"/>
    </row>
    <row r="807" spans="1:8" ht="15">
      <c r="A807" s="130"/>
      <c r="B807" s="131"/>
      <c r="C807" s="132"/>
      <c r="D807" s="109"/>
      <c r="E807" s="110"/>
      <c r="F807" s="111"/>
      <c r="G807" s="83"/>
      <c r="H807" s="83"/>
    </row>
    <row r="808" spans="1:8" ht="15">
      <c r="A808" s="130"/>
      <c r="B808" s="131"/>
      <c r="C808" s="132"/>
      <c r="D808" s="109"/>
      <c r="E808" s="110"/>
      <c r="F808" s="111"/>
      <c r="G808" s="83"/>
      <c r="H808" s="83"/>
    </row>
    <row r="809" spans="1:8" ht="15">
      <c r="A809" s="130"/>
      <c r="B809" s="131"/>
      <c r="C809" s="132"/>
      <c r="D809" s="109"/>
      <c r="E809" s="110"/>
      <c r="F809" s="111"/>
      <c r="G809" s="83"/>
      <c r="H809" s="83"/>
    </row>
    <row r="810" spans="1:8" ht="15">
      <c r="A810" s="130"/>
      <c r="B810" s="131"/>
      <c r="C810" s="132"/>
      <c r="D810" s="109"/>
      <c r="E810" s="110"/>
      <c r="F810" s="111"/>
      <c r="G810" s="83"/>
      <c r="H810" s="83"/>
    </row>
    <row r="811" spans="1:8" ht="15">
      <c r="A811" s="130"/>
      <c r="B811" s="131"/>
      <c r="C811" s="132"/>
      <c r="D811" s="109"/>
      <c r="E811" s="110"/>
      <c r="F811" s="111"/>
      <c r="G811" s="83"/>
      <c r="H811" s="83"/>
    </row>
    <row r="812" spans="1:8" ht="15">
      <c r="A812" s="130"/>
      <c r="B812" s="131"/>
      <c r="C812" s="132"/>
      <c r="D812" s="109"/>
      <c r="E812" s="110"/>
      <c r="F812" s="111"/>
      <c r="G812" s="83"/>
      <c r="H812" s="83"/>
    </row>
    <row r="813" spans="1:8" ht="15">
      <c r="A813" s="130"/>
      <c r="B813" s="131"/>
      <c r="C813" s="132"/>
      <c r="D813" s="109"/>
      <c r="E813" s="110"/>
      <c r="F813" s="111"/>
      <c r="G813" s="83"/>
      <c r="H813" s="83"/>
    </row>
    <row r="814" spans="1:8" ht="15">
      <c r="A814" s="130"/>
      <c r="B814" s="131"/>
      <c r="C814" s="132"/>
      <c r="D814" s="109"/>
      <c r="E814" s="110"/>
      <c r="F814" s="111"/>
      <c r="G814" s="83"/>
      <c r="H814" s="83"/>
    </row>
    <row r="815" spans="1:8" ht="15">
      <c r="A815" s="130"/>
      <c r="B815" s="131"/>
      <c r="C815" s="132"/>
      <c r="D815" s="109"/>
      <c r="E815" s="110"/>
      <c r="F815" s="111"/>
      <c r="G815" s="83"/>
      <c r="H815" s="83"/>
    </row>
    <row r="816" spans="1:8" ht="15">
      <c r="A816" s="130"/>
      <c r="B816" s="131"/>
      <c r="C816" s="132"/>
      <c r="D816" s="109"/>
      <c r="E816" s="110"/>
      <c r="F816" s="111"/>
      <c r="G816" s="83"/>
      <c r="H816" s="83"/>
    </row>
    <row r="817" spans="1:8" ht="15">
      <c r="A817" s="130"/>
      <c r="B817" s="131"/>
      <c r="C817" s="132"/>
      <c r="D817" s="109"/>
      <c r="E817" s="110"/>
      <c r="F817" s="111"/>
      <c r="G817" s="83"/>
      <c r="H817" s="83"/>
    </row>
    <row r="818" spans="1:8" ht="15">
      <c r="A818" s="130"/>
      <c r="B818" s="131"/>
      <c r="C818" s="132"/>
      <c r="D818" s="109"/>
      <c r="E818" s="110"/>
      <c r="F818" s="111"/>
      <c r="G818" s="83"/>
      <c r="H818" s="83"/>
    </row>
    <row r="819" spans="1:8" ht="15">
      <c r="A819" s="130"/>
      <c r="B819" s="131"/>
      <c r="C819" s="132"/>
      <c r="D819" s="109"/>
      <c r="E819" s="110"/>
      <c r="F819" s="111"/>
      <c r="G819" s="83"/>
      <c r="H819" s="83"/>
    </row>
    <row r="820" spans="1:8" ht="15">
      <c r="A820" s="130"/>
      <c r="B820" s="131"/>
      <c r="C820" s="132"/>
      <c r="D820" s="109"/>
      <c r="E820" s="110"/>
      <c r="F820" s="111"/>
      <c r="G820" s="83"/>
      <c r="H820" s="83"/>
    </row>
    <row r="821" spans="1:8" ht="15">
      <c r="A821" s="130"/>
      <c r="B821" s="131"/>
      <c r="C821" s="132"/>
      <c r="D821" s="109"/>
      <c r="E821" s="110"/>
      <c r="F821" s="111"/>
      <c r="G821" s="83"/>
      <c r="H821" s="83"/>
    </row>
    <row r="822" spans="1:8" ht="15">
      <c r="A822" s="130"/>
      <c r="B822" s="131"/>
      <c r="C822" s="132"/>
      <c r="D822" s="109"/>
      <c r="E822" s="110"/>
      <c r="F822" s="111"/>
      <c r="G822" s="83"/>
      <c r="H822" s="83"/>
    </row>
    <row r="823" spans="1:8" ht="15">
      <c r="A823" s="130"/>
      <c r="B823" s="131"/>
      <c r="C823" s="132"/>
      <c r="D823" s="109"/>
      <c r="E823" s="110"/>
      <c r="F823" s="111"/>
      <c r="G823" s="83"/>
      <c r="H823" s="83"/>
    </row>
    <row r="824" spans="1:8" ht="15">
      <c r="A824" s="130"/>
      <c r="B824" s="131"/>
      <c r="C824" s="132"/>
      <c r="D824" s="109"/>
      <c r="E824" s="110"/>
      <c r="F824" s="111"/>
      <c r="G824" s="83"/>
      <c r="H824" s="83"/>
    </row>
    <row r="825" spans="1:8" ht="15">
      <c r="A825" s="130"/>
      <c r="B825" s="131"/>
      <c r="C825" s="132"/>
      <c r="D825" s="109"/>
      <c r="E825" s="110"/>
      <c r="F825" s="111"/>
      <c r="G825" s="83"/>
      <c r="H825" s="83"/>
    </row>
    <row r="826" spans="1:8" ht="15">
      <c r="A826" s="130"/>
      <c r="B826" s="131"/>
      <c r="C826" s="132"/>
      <c r="D826" s="109"/>
      <c r="E826" s="110"/>
      <c r="F826" s="111"/>
      <c r="G826" s="83"/>
      <c r="H826" s="83"/>
    </row>
    <row r="827" spans="1:8" ht="15">
      <c r="A827" s="130"/>
      <c r="B827" s="131"/>
      <c r="C827" s="132"/>
      <c r="D827" s="109"/>
      <c r="E827" s="110"/>
      <c r="F827" s="111"/>
      <c r="G827" s="83"/>
      <c r="H827" s="83"/>
    </row>
    <row r="828" spans="1:8" ht="15">
      <c r="A828" s="130"/>
      <c r="B828" s="131"/>
      <c r="C828" s="132"/>
      <c r="D828" s="109"/>
      <c r="E828" s="110"/>
      <c r="F828" s="111"/>
      <c r="G828" s="83"/>
      <c r="H828" s="83"/>
    </row>
    <row r="829" spans="1:8" ht="15">
      <c r="A829" s="130"/>
      <c r="B829" s="131"/>
      <c r="C829" s="132"/>
      <c r="D829" s="109"/>
      <c r="E829" s="110"/>
      <c r="F829" s="111"/>
      <c r="G829" s="83"/>
      <c r="H829" s="83"/>
    </row>
    <row r="830" spans="1:8" ht="15">
      <c r="A830" s="130"/>
      <c r="B830" s="131"/>
      <c r="C830" s="132"/>
      <c r="D830" s="109"/>
      <c r="E830" s="110"/>
      <c r="F830" s="111"/>
      <c r="G830" s="83"/>
      <c r="H830" s="83"/>
    </row>
    <row r="831" spans="1:8" ht="15">
      <c r="A831" s="130"/>
      <c r="B831" s="131"/>
      <c r="C831" s="132"/>
      <c r="D831" s="109"/>
      <c r="E831" s="110"/>
      <c r="F831" s="111"/>
      <c r="G831" s="83"/>
      <c r="H831" s="83"/>
    </row>
    <row r="832" spans="1:8" ht="15">
      <c r="A832" s="130"/>
      <c r="B832" s="131"/>
      <c r="C832" s="132"/>
      <c r="D832" s="109"/>
      <c r="E832" s="110"/>
      <c r="F832" s="111"/>
      <c r="G832" s="83"/>
      <c r="H832" s="83"/>
    </row>
    <row r="833" spans="1:8" ht="15">
      <c r="A833" s="130"/>
      <c r="B833" s="131"/>
      <c r="C833" s="132"/>
      <c r="D833" s="109"/>
      <c r="E833" s="110"/>
      <c r="F833" s="111"/>
      <c r="G833" s="83"/>
      <c r="H833" s="83"/>
    </row>
    <row r="834" spans="1:8" ht="15">
      <c r="A834" s="130"/>
      <c r="B834" s="131"/>
      <c r="C834" s="132"/>
      <c r="D834" s="109"/>
      <c r="E834" s="110"/>
      <c r="F834" s="111"/>
      <c r="G834" s="83"/>
      <c r="H834" s="83"/>
    </row>
    <row r="835" spans="1:8" ht="15">
      <c r="A835" s="130"/>
      <c r="B835" s="131"/>
      <c r="C835" s="132"/>
      <c r="D835" s="109"/>
      <c r="E835" s="110"/>
      <c r="F835" s="111"/>
      <c r="G835" s="83"/>
      <c r="H835" s="83"/>
    </row>
    <row r="836" spans="1:8" ht="15">
      <c r="A836" s="130"/>
      <c r="B836" s="131"/>
      <c r="C836" s="132"/>
      <c r="D836" s="109"/>
      <c r="E836" s="110"/>
      <c r="F836" s="111"/>
      <c r="G836" s="83"/>
      <c r="H836" s="83"/>
    </row>
    <row r="837" spans="1:8" ht="15">
      <c r="A837" s="130"/>
      <c r="B837" s="131"/>
      <c r="C837" s="132"/>
      <c r="D837" s="109"/>
      <c r="E837" s="110"/>
      <c r="F837" s="111"/>
      <c r="G837" s="83"/>
      <c r="H837" s="83"/>
    </row>
    <row r="838" spans="1:8" ht="15">
      <c r="A838" s="130"/>
      <c r="B838" s="131"/>
      <c r="C838" s="132"/>
      <c r="D838" s="109"/>
      <c r="E838" s="110"/>
      <c r="F838" s="111"/>
      <c r="G838" s="83"/>
      <c r="H838" s="83"/>
    </row>
    <row r="839" spans="1:8" ht="15">
      <c r="A839" s="130"/>
      <c r="B839" s="131"/>
      <c r="C839" s="132"/>
      <c r="D839" s="109"/>
      <c r="E839" s="110"/>
      <c r="F839" s="111"/>
      <c r="G839" s="83"/>
      <c r="H839" s="83"/>
    </row>
    <row r="840" spans="1:8" ht="15">
      <c r="A840" s="130"/>
      <c r="B840" s="131"/>
      <c r="C840" s="132"/>
      <c r="D840" s="109"/>
      <c r="E840" s="110"/>
      <c r="F840" s="111"/>
      <c r="G840" s="83"/>
      <c r="H840" s="83"/>
    </row>
    <row r="841" spans="1:8" ht="15">
      <c r="A841" s="130"/>
      <c r="B841" s="131"/>
      <c r="C841" s="132"/>
      <c r="D841" s="109"/>
      <c r="E841" s="110"/>
      <c r="F841" s="111"/>
      <c r="G841" s="83"/>
      <c r="H841" s="83"/>
    </row>
    <row r="842" spans="1:8" ht="15">
      <c r="A842" s="130"/>
      <c r="B842" s="131"/>
      <c r="C842" s="132"/>
      <c r="D842" s="109"/>
      <c r="E842" s="110"/>
      <c r="F842" s="111"/>
      <c r="G842" s="83"/>
      <c r="H842" s="83"/>
    </row>
    <row r="843" spans="1:8" ht="15">
      <c r="A843" s="130"/>
      <c r="B843" s="131"/>
      <c r="C843" s="132"/>
      <c r="D843" s="109"/>
      <c r="E843" s="110"/>
      <c r="F843" s="111"/>
      <c r="G843" s="83"/>
      <c r="H843" s="83"/>
    </row>
    <row r="844" spans="1:8" ht="15">
      <c r="A844" s="130"/>
      <c r="B844" s="131"/>
      <c r="C844" s="132"/>
      <c r="D844" s="109"/>
      <c r="E844" s="110"/>
      <c r="F844" s="111"/>
      <c r="G844" s="83"/>
      <c r="H844" s="83"/>
    </row>
    <row r="845" spans="1:8" ht="15">
      <c r="A845" s="130"/>
      <c r="B845" s="131"/>
      <c r="C845" s="132"/>
      <c r="D845" s="109"/>
      <c r="E845" s="110"/>
      <c r="F845" s="111"/>
      <c r="G845" s="83"/>
      <c r="H845" s="83"/>
    </row>
    <row r="846" spans="1:8" ht="15">
      <c r="A846" s="130"/>
      <c r="B846" s="131"/>
      <c r="C846" s="132"/>
      <c r="D846" s="109"/>
      <c r="E846" s="110"/>
      <c r="F846" s="111"/>
      <c r="G846" s="83"/>
      <c r="H846" s="83"/>
    </row>
    <row r="847" spans="1:8" ht="15">
      <c r="A847" s="130"/>
      <c r="B847" s="131"/>
      <c r="C847" s="132"/>
      <c r="D847" s="109"/>
      <c r="E847" s="110"/>
      <c r="F847" s="111"/>
      <c r="G847" s="83"/>
      <c r="H847" s="83"/>
    </row>
    <row r="848" spans="1:8" ht="15">
      <c r="A848" s="130"/>
      <c r="B848" s="131"/>
      <c r="C848" s="132"/>
      <c r="D848" s="109"/>
      <c r="E848" s="110"/>
      <c r="F848" s="111"/>
      <c r="G848" s="83"/>
      <c r="H848" s="83"/>
    </row>
    <row r="849" spans="1:8" ht="15">
      <c r="A849" s="130"/>
      <c r="B849" s="131"/>
      <c r="C849" s="132"/>
      <c r="D849" s="109"/>
      <c r="E849" s="110"/>
      <c r="F849" s="111"/>
      <c r="G849" s="83"/>
      <c r="H849" s="83"/>
    </row>
    <row r="850" spans="1:8" ht="15">
      <c r="A850" s="130"/>
      <c r="B850" s="131"/>
      <c r="C850" s="132"/>
      <c r="D850" s="109"/>
      <c r="E850" s="110"/>
      <c r="F850" s="111"/>
      <c r="G850" s="83"/>
      <c r="H850" s="83"/>
    </row>
    <row r="851" spans="1:8" ht="15">
      <c r="A851" s="130"/>
      <c r="B851" s="131"/>
      <c r="C851" s="132"/>
      <c r="D851" s="109"/>
      <c r="E851" s="110"/>
      <c r="F851" s="111"/>
      <c r="G851" s="83"/>
      <c r="H851" s="83"/>
    </row>
    <row r="852" spans="1:8" ht="15">
      <c r="A852" s="130"/>
      <c r="B852" s="131"/>
      <c r="C852" s="132"/>
      <c r="D852" s="109"/>
      <c r="E852" s="110"/>
      <c r="F852" s="111"/>
      <c r="G852" s="83"/>
      <c r="H852" s="83"/>
    </row>
    <row r="853" spans="1:8" ht="15">
      <c r="A853" s="130"/>
      <c r="B853" s="131"/>
      <c r="C853" s="132"/>
      <c r="D853" s="109"/>
      <c r="E853" s="110"/>
      <c r="F853" s="111"/>
      <c r="G853" s="83"/>
      <c r="H853" s="83"/>
    </row>
    <row r="854" spans="1:8" ht="15">
      <c r="A854" s="130"/>
      <c r="B854" s="131"/>
      <c r="C854" s="132"/>
      <c r="D854" s="109"/>
      <c r="E854" s="110"/>
      <c r="F854" s="111"/>
      <c r="G854" s="83"/>
      <c r="H854" s="83"/>
    </row>
    <row r="855" spans="1:8" ht="15">
      <c r="A855" s="130"/>
      <c r="B855" s="131"/>
      <c r="C855" s="132"/>
      <c r="D855" s="109"/>
      <c r="E855" s="110"/>
      <c r="F855" s="111"/>
      <c r="G855" s="83"/>
      <c r="H855" s="83"/>
    </row>
    <row r="856" spans="1:8" ht="15">
      <c r="A856" s="130"/>
      <c r="B856" s="131"/>
      <c r="C856" s="132"/>
      <c r="D856" s="109"/>
      <c r="E856" s="110"/>
      <c r="F856" s="111"/>
      <c r="G856" s="83"/>
      <c r="H856" s="83"/>
    </row>
    <row r="857" spans="1:8" ht="15">
      <c r="A857" s="130"/>
      <c r="B857" s="131"/>
      <c r="C857" s="132"/>
      <c r="D857" s="109"/>
      <c r="E857" s="110"/>
      <c r="F857" s="111"/>
      <c r="G857" s="83"/>
      <c r="H857" s="83"/>
    </row>
    <row r="858" spans="1:8" ht="15">
      <c r="A858" s="130"/>
      <c r="B858" s="131"/>
      <c r="C858" s="132"/>
      <c r="D858" s="109"/>
      <c r="E858" s="110"/>
      <c r="F858" s="111"/>
      <c r="G858" s="83"/>
      <c r="H858" s="83"/>
    </row>
    <row r="859" spans="1:8" ht="15">
      <c r="A859" s="130"/>
      <c r="B859" s="131"/>
      <c r="C859" s="132"/>
      <c r="D859" s="109"/>
      <c r="E859" s="110"/>
      <c r="F859" s="111"/>
      <c r="G859" s="83"/>
      <c r="H859" s="83"/>
    </row>
    <row r="860" spans="1:8" ht="15">
      <c r="A860" s="130"/>
      <c r="B860" s="131"/>
      <c r="C860" s="132"/>
      <c r="D860" s="109"/>
      <c r="E860" s="110"/>
      <c r="F860" s="111"/>
      <c r="G860" s="83"/>
      <c r="H860" s="83"/>
    </row>
    <row r="861" spans="1:8" ht="15">
      <c r="A861" s="130"/>
      <c r="B861" s="131"/>
      <c r="C861" s="132"/>
      <c r="D861" s="109"/>
      <c r="E861" s="110"/>
      <c r="F861" s="111"/>
      <c r="G861" s="83"/>
      <c r="H861" s="83"/>
    </row>
    <row r="862" spans="1:8" ht="15">
      <c r="A862" s="130"/>
      <c r="B862" s="131"/>
      <c r="C862" s="132"/>
      <c r="D862" s="109"/>
      <c r="E862" s="110"/>
      <c r="F862" s="111"/>
      <c r="G862" s="83"/>
      <c r="H862" s="83"/>
    </row>
    <row r="863" spans="1:8" ht="15">
      <c r="A863" s="130"/>
      <c r="B863" s="131"/>
      <c r="C863" s="132"/>
      <c r="D863" s="109"/>
      <c r="E863" s="110"/>
      <c r="F863" s="111"/>
      <c r="G863" s="83"/>
      <c r="H863" s="83"/>
    </row>
    <row r="864" spans="1:8" ht="15">
      <c r="A864" s="130"/>
      <c r="B864" s="131"/>
      <c r="C864" s="132"/>
      <c r="D864" s="109"/>
      <c r="E864" s="110"/>
      <c r="F864" s="111"/>
      <c r="G864" s="83"/>
      <c r="H864" s="83"/>
    </row>
    <row r="865" spans="1:8" ht="15">
      <c r="A865" s="130"/>
      <c r="B865" s="131"/>
      <c r="C865" s="132"/>
      <c r="D865" s="109"/>
      <c r="E865" s="110"/>
      <c r="F865" s="111"/>
      <c r="G865" s="83"/>
      <c r="H865" s="83"/>
    </row>
    <row r="866" spans="1:8" ht="15">
      <c r="A866" s="130"/>
      <c r="B866" s="131"/>
      <c r="C866" s="132"/>
      <c r="D866" s="109"/>
      <c r="E866" s="110"/>
      <c r="F866" s="111"/>
      <c r="G866" s="83"/>
      <c r="H866" s="83"/>
    </row>
    <row r="867" spans="1:8" ht="15">
      <c r="A867" s="130"/>
      <c r="B867" s="131"/>
      <c r="C867" s="132"/>
      <c r="D867" s="109"/>
      <c r="E867" s="110"/>
      <c r="F867" s="111"/>
      <c r="G867" s="83"/>
      <c r="H867" s="83"/>
    </row>
    <row r="868" spans="1:8" ht="15">
      <c r="A868" s="130"/>
      <c r="B868" s="131"/>
      <c r="C868" s="132"/>
      <c r="D868" s="109"/>
      <c r="E868" s="110"/>
      <c r="F868" s="111"/>
      <c r="G868" s="83"/>
      <c r="H868" s="83"/>
    </row>
    <row r="869" spans="1:8" ht="15">
      <c r="A869" s="130"/>
      <c r="B869" s="131"/>
      <c r="C869" s="132"/>
      <c r="D869" s="109"/>
      <c r="E869" s="110"/>
      <c r="F869" s="111"/>
      <c r="G869" s="83"/>
      <c r="H869" s="83"/>
    </row>
    <row r="870" spans="1:8" ht="15">
      <c r="A870" s="130"/>
      <c r="B870" s="131"/>
      <c r="C870" s="132"/>
      <c r="D870" s="109"/>
      <c r="E870" s="110"/>
      <c r="F870" s="111"/>
      <c r="G870" s="83"/>
      <c r="H870" s="83"/>
    </row>
    <row r="871" spans="1:8" ht="15">
      <c r="A871" s="130"/>
      <c r="B871" s="131"/>
      <c r="C871" s="132"/>
      <c r="D871" s="109"/>
      <c r="E871" s="110"/>
      <c r="F871" s="111"/>
      <c r="G871" s="83"/>
      <c r="H871" s="83"/>
    </row>
    <row r="872" spans="1:8" ht="15">
      <c r="A872" s="130"/>
      <c r="B872" s="131"/>
      <c r="C872" s="132"/>
      <c r="D872" s="109"/>
      <c r="E872" s="110"/>
      <c r="F872" s="111"/>
      <c r="G872" s="83"/>
      <c r="H872" s="83"/>
    </row>
    <row r="873" spans="1:8" ht="15">
      <c r="A873" s="130"/>
      <c r="B873" s="131"/>
      <c r="C873" s="132"/>
      <c r="D873" s="109"/>
      <c r="E873" s="110"/>
      <c r="F873" s="111"/>
      <c r="G873" s="83"/>
      <c r="H873" s="83"/>
    </row>
    <row r="874" spans="1:8" ht="15">
      <c r="A874" s="130"/>
      <c r="B874" s="131"/>
      <c r="C874" s="132"/>
      <c r="D874" s="109"/>
      <c r="E874" s="110"/>
      <c r="F874" s="111"/>
      <c r="G874" s="83"/>
      <c r="H874" s="83"/>
    </row>
    <row r="875" spans="1:8" ht="15">
      <c r="A875" s="130"/>
      <c r="B875" s="131"/>
      <c r="C875" s="132"/>
      <c r="D875" s="109"/>
      <c r="E875" s="110"/>
      <c r="F875" s="111"/>
      <c r="G875" s="83"/>
      <c r="H875" s="83"/>
    </row>
    <row r="876" spans="1:8" ht="15">
      <c r="A876" s="130"/>
      <c r="B876" s="131"/>
      <c r="C876" s="132"/>
      <c r="D876" s="109"/>
      <c r="E876" s="110"/>
      <c r="F876" s="111"/>
      <c r="G876" s="83"/>
      <c r="H876" s="83"/>
    </row>
    <row r="877" spans="1:8" ht="15">
      <c r="A877" s="130"/>
      <c r="B877" s="131"/>
      <c r="C877" s="132"/>
      <c r="D877" s="109"/>
      <c r="E877" s="110"/>
      <c r="F877" s="111"/>
      <c r="G877" s="83"/>
      <c r="H877" s="83"/>
    </row>
    <row r="878" spans="1:8" ht="15">
      <c r="A878" s="130"/>
      <c r="B878" s="131"/>
      <c r="C878" s="132"/>
      <c r="D878" s="109"/>
      <c r="E878" s="110"/>
      <c r="F878" s="111"/>
      <c r="G878" s="83"/>
      <c r="H878" s="83"/>
    </row>
    <row r="879" spans="1:8" ht="15">
      <c r="A879" s="130"/>
      <c r="B879" s="131"/>
      <c r="C879" s="132"/>
      <c r="D879" s="109"/>
      <c r="E879" s="110"/>
      <c r="F879" s="111"/>
      <c r="G879" s="83"/>
      <c r="H879" s="83"/>
    </row>
    <row r="880" spans="1:8" ht="15">
      <c r="A880" s="130"/>
      <c r="B880" s="131"/>
      <c r="C880" s="132"/>
      <c r="D880" s="109"/>
      <c r="E880" s="110"/>
      <c r="F880" s="111"/>
      <c r="G880" s="83"/>
      <c r="H880" s="83"/>
    </row>
    <row r="881" spans="1:8" ht="15">
      <c r="A881" s="130"/>
      <c r="B881" s="131"/>
      <c r="C881" s="132"/>
      <c r="D881" s="109"/>
      <c r="E881" s="110"/>
      <c r="F881" s="111"/>
      <c r="G881" s="83"/>
      <c r="H881" s="83"/>
    </row>
    <row r="882" spans="1:8" ht="15">
      <c r="A882" s="130"/>
      <c r="B882" s="131"/>
      <c r="C882" s="132"/>
      <c r="D882" s="109"/>
      <c r="E882" s="110"/>
      <c r="F882" s="111"/>
      <c r="G882" s="83"/>
      <c r="H882" s="83"/>
    </row>
    <row r="883" spans="1:8" ht="15">
      <c r="A883" s="130"/>
      <c r="B883" s="131"/>
      <c r="C883" s="132"/>
      <c r="D883" s="109"/>
      <c r="E883" s="110"/>
      <c r="F883" s="111"/>
      <c r="G883" s="83"/>
      <c r="H883" s="83"/>
    </row>
    <row r="884" spans="1:8" ht="15">
      <c r="A884" s="130"/>
      <c r="B884" s="131"/>
      <c r="C884" s="132"/>
      <c r="D884" s="109"/>
      <c r="E884" s="110"/>
      <c r="F884" s="111"/>
      <c r="G884" s="83"/>
      <c r="H884" s="83"/>
    </row>
    <row r="885" spans="1:8" ht="15">
      <c r="A885" s="130"/>
      <c r="B885" s="131"/>
      <c r="C885" s="132"/>
      <c r="D885" s="109"/>
      <c r="E885" s="110"/>
      <c r="F885" s="111"/>
      <c r="G885" s="83"/>
      <c r="H885" s="83"/>
    </row>
    <row r="886" spans="1:8" ht="15">
      <c r="A886" s="130"/>
      <c r="B886" s="131"/>
      <c r="C886" s="132"/>
      <c r="D886" s="109"/>
      <c r="E886" s="110"/>
      <c r="F886" s="111"/>
      <c r="G886" s="83"/>
      <c r="H886" s="83"/>
    </row>
    <row r="887" spans="1:8" ht="15">
      <c r="A887" s="130"/>
      <c r="B887" s="131"/>
      <c r="C887" s="132"/>
      <c r="D887" s="109"/>
      <c r="E887" s="110"/>
      <c r="F887" s="111"/>
      <c r="G887" s="83"/>
      <c r="H887" s="83"/>
    </row>
    <row r="888" spans="1:8" ht="15">
      <c r="A888" s="130"/>
      <c r="B888" s="131"/>
      <c r="C888" s="132"/>
      <c r="D888" s="109"/>
      <c r="E888" s="110"/>
      <c r="F888" s="111"/>
      <c r="G888" s="83"/>
      <c r="H888" s="83"/>
    </row>
    <row r="889" spans="1:8" ht="15">
      <c r="A889" s="130"/>
      <c r="B889" s="131"/>
      <c r="C889" s="132"/>
      <c r="D889" s="109"/>
      <c r="E889" s="110"/>
      <c r="F889" s="111"/>
      <c r="G889" s="83"/>
      <c r="H889" s="83"/>
    </row>
    <row r="890" spans="1:8" ht="15">
      <c r="A890" s="130"/>
      <c r="B890" s="131"/>
      <c r="C890" s="132"/>
      <c r="D890" s="109"/>
      <c r="E890" s="110"/>
      <c r="F890" s="111"/>
      <c r="G890" s="83"/>
      <c r="H890" s="83"/>
    </row>
    <row r="891" spans="1:8" ht="15">
      <c r="A891" s="130"/>
      <c r="B891" s="131"/>
      <c r="C891" s="132"/>
      <c r="D891" s="109"/>
      <c r="E891" s="110"/>
      <c r="F891" s="111"/>
      <c r="G891" s="83"/>
      <c r="H891" s="83"/>
    </row>
    <row r="892" spans="1:8" ht="15">
      <c r="A892" s="130"/>
      <c r="B892" s="131"/>
      <c r="C892" s="132"/>
      <c r="D892" s="109"/>
      <c r="E892" s="110"/>
      <c r="F892" s="111"/>
      <c r="G892" s="83"/>
      <c r="H892" s="83"/>
    </row>
    <row r="893" spans="1:8" ht="15">
      <c r="A893" s="130"/>
      <c r="B893" s="131"/>
      <c r="C893" s="132"/>
      <c r="D893" s="109"/>
      <c r="E893" s="110"/>
      <c r="F893" s="111"/>
      <c r="G893" s="83"/>
      <c r="H893" s="83"/>
    </row>
    <row r="894" spans="1:8" ht="15">
      <c r="A894" s="130"/>
      <c r="B894" s="131"/>
      <c r="C894" s="132"/>
      <c r="D894" s="109"/>
      <c r="E894" s="110"/>
      <c r="F894" s="111"/>
      <c r="G894" s="83"/>
      <c r="H894" s="83"/>
    </row>
    <row r="895" spans="1:8" ht="15">
      <c r="A895" s="130"/>
      <c r="B895" s="131"/>
      <c r="C895" s="132"/>
      <c r="D895" s="109"/>
      <c r="E895" s="110"/>
      <c r="F895" s="111"/>
      <c r="G895" s="83"/>
      <c r="H895" s="83"/>
    </row>
    <row r="896" spans="1:8" ht="15">
      <c r="A896" s="130"/>
      <c r="B896" s="131"/>
      <c r="C896" s="132"/>
      <c r="D896" s="109"/>
      <c r="E896" s="110"/>
      <c r="F896" s="111"/>
      <c r="G896" s="83"/>
      <c r="H896" s="83"/>
    </row>
    <row r="897" spans="1:8" ht="15">
      <c r="A897" s="130"/>
      <c r="B897" s="131"/>
      <c r="C897" s="132"/>
      <c r="D897" s="109"/>
      <c r="E897" s="110"/>
      <c r="F897" s="111"/>
      <c r="G897" s="83"/>
      <c r="H897" s="83"/>
    </row>
    <row r="898" spans="1:8" ht="15">
      <c r="A898" s="130"/>
      <c r="B898" s="131"/>
      <c r="C898" s="132"/>
      <c r="D898" s="109"/>
      <c r="E898" s="110"/>
      <c r="F898" s="111"/>
      <c r="G898" s="83"/>
      <c r="H898" s="83"/>
    </row>
    <row r="899" spans="1:8" ht="15">
      <c r="A899" s="130"/>
      <c r="B899" s="131"/>
      <c r="C899" s="132"/>
      <c r="D899" s="109"/>
      <c r="E899" s="110"/>
      <c r="F899" s="111"/>
      <c r="G899" s="83"/>
      <c r="H899" s="83"/>
    </row>
    <row r="900" spans="1:8" ht="15">
      <c r="A900" s="130"/>
      <c r="B900" s="131"/>
      <c r="C900" s="132"/>
      <c r="D900" s="109"/>
      <c r="E900" s="110"/>
      <c r="F900" s="111"/>
      <c r="G900" s="83"/>
      <c r="H900" s="83"/>
    </row>
    <row r="901" spans="1:8" ht="15">
      <c r="A901" s="130"/>
      <c r="B901" s="131"/>
      <c r="C901" s="132"/>
      <c r="D901" s="109"/>
      <c r="E901" s="110"/>
      <c r="F901" s="111"/>
      <c r="G901" s="83"/>
      <c r="H901" s="83"/>
    </row>
    <row r="902" spans="1:8" ht="15">
      <c r="A902" s="130"/>
      <c r="B902" s="131"/>
      <c r="C902" s="132"/>
      <c r="D902" s="109"/>
      <c r="E902" s="110"/>
      <c r="F902" s="111"/>
      <c r="G902" s="83"/>
      <c r="H902" s="83"/>
    </row>
    <row r="903" spans="1:8" ht="15">
      <c r="A903" s="130"/>
      <c r="B903" s="131"/>
      <c r="C903" s="132"/>
      <c r="D903" s="109"/>
      <c r="E903" s="110"/>
      <c r="F903" s="111"/>
      <c r="G903" s="83"/>
      <c r="H903" s="83"/>
    </row>
    <row r="904" spans="1:8" ht="15">
      <c r="A904" s="130"/>
      <c r="B904" s="131"/>
      <c r="C904" s="132"/>
      <c r="D904" s="109"/>
      <c r="E904" s="110"/>
      <c r="F904" s="111"/>
      <c r="G904" s="83"/>
      <c r="H904" s="83"/>
    </row>
    <row r="905" spans="1:8" ht="15">
      <c r="A905" s="130"/>
      <c r="B905" s="131"/>
      <c r="C905" s="132"/>
      <c r="D905" s="109"/>
      <c r="E905" s="110"/>
      <c r="F905" s="111"/>
      <c r="G905" s="83"/>
      <c r="H905" s="83"/>
    </row>
    <row r="906" spans="1:8" ht="15">
      <c r="A906" s="130"/>
      <c r="B906" s="131"/>
      <c r="C906" s="132"/>
      <c r="D906" s="109"/>
      <c r="E906" s="110"/>
      <c r="F906" s="111"/>
      <c r="G906" s="83"/>
      <c r="H906" s="83"/>
    </row>
    <row r="907" spans="1:8" ht="15">
      <c r="A907" s="130"/>
      <c r="B907" s="131"/>
      <c r="C907" s="132"/>
      <c r="D907" s="109"/>
      <c r="E907" s="110"/>
      <c r="F907" s="111"/>
      <c r="G907" s="83"/>
      <c r="H907" s="83"/>
    </row>
    <row r="908" spans="1:8" ht="15">
      <c r="A908" s="130"/>
      <c r="B908" s="131"/>
      <c r="C908" s="132"/>
      <c r="D908" s="109"/>
      <c r="E908" s="110"/>
      <c r="F908" s="111"/>
      <c r="G908" s="83"/>
      <c r="H908" s="83"/>
    </row>
    <row r="909" spans="1:8" ht="15">
      <c r="A909" s="130"/>
      <c r="B909" s="131"/>
      <c r="C909" s="132"/>
      <c r="D909" s="109"/>
      <c r="E909" s="110"/>
      <c r="F909" s="111"/>
      <c r="G909" s="83"/>
      <c r="H909" s="83"/>
    </row>
    <row r="910" spans="1:8" ht="15">
      <c r="A910" s="130"/>
      <c r="B910" s="131"/>
      <c r="C910" s="132"/>
      <c r="D910" s="109"/>
      <c r="E910" s="110"/>
      <c r="F910" s="111"/>
      <c r="G910" s="83"/>
      <c r="H910" s="83"/>
    </row>
    <row r="911" spans="1:8" ht="15">
      <c r="A911" s="130"/>
      <c r="B911" s="131"/>
      <c r="C911" s="132"/>
      <c r="D911" s="109"/>
      <c r="E911" s="110"/>
      <c r="F911" s="111"/>
      <c r="G911" s="83"/>
      <c r="H911" s="83"/>
    </row>
    <row r="912" spans="1:8" ht="15">
      <c r="A912" s="130"/>
      <c r="B912" s="131"/>
      <c r="C912" s="132"/>
      <c r="D912" s="109"/>
      <c r="E912" s="110"/>
      <c r="F912" s="111"/>
      <c r="G912" s="83"/>
      <c r="H912" s="83"/>
    </row>
    <row r="913" spans="1:8" ht="15">
      <c r="A913" s="130"/>
      <c r="B913" s="131"/>
      <c r="C913" s="132"/>
      <c r="D913" s="109"/>
      <c r="E913" s="110"/>
      <c r="F913" s="111"/>
      <c r="G913" s="83"/>
      <c r="H913" s="83"/>
    </row>
    <row r="914" spans="1:8" ht="15">
      <c r="A914" s="130"/>
      <c r="B914" s="131"/>
      <c r="C914" s="132"/>
      <c r="D914" s="109"/>
      <c r="E914" s="110"/>
      <c r="F914" s="111"/>
      <c r="G914" s="83"/>
      <c r="H914" s="83"/>
    </row>
    <row r="915" spans="1:8" ht="15">
      <c r="A915" s="130"/>
      <c r="B915" s="131"/>
      <c r="C915" s="133"/>
      <c r="D915" s="109"/>
      <c r="E915" s="110"/>
      <c r="F915" s="111"/>
      <c r="G915" s="83"/>
      <c r="H915" s="83"/>
    </row>
  </sheetData>
  <autoFilter ref="A4:I231" xr:uid="{896B603E-1004-429C-B3A3-829C53B4477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7 March 2023</vt:lpstr>
      <vt:lpstr>Order Template</vt:lpstr>
      <vt:lpstr>Sheet1</vt:lpstr>
      <vt:lpstr>price</vt:lpstr>
      <vt:lpstr>'7 March 2023'!Print_Area</vt:lpstr>
      <vt:lpstr>'Order Template'!Print_Area</vt:lpstr>
      <vt:lpstr>'7 March 2023'!Print_Titles</vt:lpstr>
      <vt:lpstr>SKU</vt:lpstr>
    </vt:vector>
  </TitlesOfParts>
  <Company>Herbalife International South Africa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Koppen</dc:creator>
  <cp:lastModifiedBy>Wian Keet</cp:lastModifiedBy>
  <cp:lastPrinted>2023-03-03T06:09:45Z</cp:lastPrinted>
  <dcterms:created xsi:type="dcterms:W3CDTF">2000-05-08T11:16:55Z</dcterms:created>
  <dcterms:modified xsi:type="dcterms:W3CDTF">2023-03-03T06:55:25Z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